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80" activeTab="0"/>
  </bookViews>
  <sheets>
    <sheet name="Form Rekap Nilai" sheetId="1" r:id="rId1"/>
  </sheets>
  <definedNames/>
  <calcPr fullCalcOnLoad="1"/>
</workbook>
</file>

<file path=xl/sharedStrings.xml><?xml version="1.0" encoding="utf-8"?>
<sst xmlns="http://schemas.openxmlformats.org/spreadsheetml/2006/main" count="124" uniqueCount="97">
  <si>
    <t>FM-UAD-PBM-04-14/R1</t>
  </si>
  <si>
    <t>FORM NILAI LENGKAP</t>
  </si>
  <si>
    <t>Fakultas</t>
  </si>
  <si>
    <t>: Keguruan dan Ilmu Pendidikan</t>
  </si>
  <si>
    <t>Matakuliah</t>
  </si>
  <si>
    <t>: Critical Discourse Analysis</t>
  </si>
  <si>
    <t>Program Studi</t>
  </si>
  <si>
    <t>: Pendidikan Bahasa Inggris</t>
  </si>
  <si>
    <t>Kode/SKS/Semester</t>
  </si>
  <si>
    <t>: 204220102 / 2 / 2</t>
  </si>
  <si>
    <t>Tahun Akademik</t>
  </si>
  <si>
    <t>: 2022/2023</t>
  </si>
  <si>
    <t>Dosen</t>
  </si>
  <si>
    <t>: S.Pd.Dwi Santoso, M.Hum., Ph.D.</t>
  </si>
  <si>
    <t>: B</t>
  </si>
  <si>
    <t>No</t>
  </si>
  <si>
    <t>NIM</t>
  </si>
  <si>
    <t>Nama Mahasiswa</t>
  </si>
  <si>
    <t>Nilai</t>
  </si>
  <si>
    <t>Prosentase Nilai (%)</t>
  </si>
  <si>
    <t>Tugas</t>
  </si>
  <si>
    <t>Kuis</t>
  </si>
  <si>
    <t>Kehadiran</t>
  </si>
  <si>
    <t>Sikap</t>
  </si>
  <si>
    <t>Lain-lain*</t>
  </si>
  <si>
    <t>UTS</t>
  </si>
  <si>
    <t>UAS</t>
  </si>
  <si>
    <t>NA (Angka)</t>
  </si>
  <si>
    <t>Huruf (PAP)</t>
  </si>
  <si>
    <t>Huruf (PAN)</t>
  </si>
  <si>
    <t>2007042015</t>
  </si>
  <si>
    <t>M. ZAKKY FATHONI</t>
  </si>
  <si>
    <t>2208042025</t>
  </si>
  <si>
    <t>SHAFIRA AMALIAWATI</t>
  </si>
  <si>
    <t>2208042026</t>
  </si>
  <si>
    <t>RAHMA AMINI ISNAINI</t>
  </si>
  <si>
    <t>2208042027</t>
  </si>
  <si>
    <t>ASFINATU NURJANAH</t>
  </si>
  <si>
    <t>2208042028</t>
  </si>
  <si>
    <t>KIKI NOVENTRI HERMAWANTO</t>
  </si>
  <si>
    <t>2208042029</t>
  </si>
  <si>
    <t>SUCI MAWADDAH</t>
  </si>
  <si>
    <t>2208042030</t>
  </si>
  <si>
    <t>NILA AULIA</t>
  </si>
  <si>
    <t>2208042031</t>
  </si>
  <si>
    <t>EMA ELIYANA</t>
  </si>
  <si>
    <t>2208042032</t>
  </si>
  <si>
    <t>TESSANA AGUSTININGRUM</t>
  </si>
  <si>
    <t>SELESAI</t>
  </si>
  <si>
    <t xml:space="preserve">Yogyakarta, </t>
  </si>
  <si>
    <t>Dosen Pengampu,</t>
  </si>
  <si>
    <t>S.Pd.Dwi Santoso, M.Hum., Ph.D.</t>
  </si>
  <si>
    <t>Batas Nilai</t>
  </si>
  <si>
    <t>Statistik:</t>
  </si>
  <si>
    <t>Metode PAP</t>
  </si>
  <si>
    <t>Metode PAN</t>
  </si>
  <si>
    <t>Distribusi Nilai</t>
  </si>
  <si>
    <t>Mean (M)</t>
  </si>
  <si>
    <t>Batas Bawah Nilai</t>
  </si>
  <si>
    <t>PAP</t>
  </si>
  <si>
    <t>PAN</t>
  </si>
  <si>
    <t>Standar Deviasi (SD)</t>
  </si>
  <si>
    <t>E</t>
  </si>
  <si>
    <t>-</t>
  </si>
  <si>
    <t>A</t>
  </si>
  <si>
    <t>D</t>
  </si>
  <si>
    <t>M - (1,5*SD)</t>
  </si>
  <si>
    <t>A-</t>
  </si>
  <si>
    <t>D+</t>
  </si>
  <si>
    <t>M - (0,5*SD)</t>
  </si>
  <si>
    <t>B+</t>
  </si>
  <si>
    <t>C-</t>
  </si>
  <si>
    <t>M - (0,3*SD)</t>
  </si>
  <si>
    <t>B</t>
  </si>
  <si>
    <t>C</t>
  </si>
  <si>
    <t>M - (0,1*SD)</t>
  </si>
  <si>
    <t>B-</t>
  </si>
  <si>
    <t>C+</t>
  </si>
  <si>
    <t>M + (0,1*SD)</t>
  </si>
  <si>
    <t>M + (0,3*SD)</t>
  </si>
  <si>
    <t>M + (0,5*SD)</t>
  </si>
  <si>
    <t>M + (0,8*SD)</t>
  </si>
  <si>
    <t>M + (1,2*SD)</t>
  </si>
  <si>
    <t>M + (1,5*SD)</t>
  </si>
  <si>
    <t>Jumlah</t>
  </si>
  <si>
    <t>Petunjuk:</t>
  </si>
  <si>
    <t>1. Gantilah angka prosentase (sel D11-J11) sesuai SAP masing-masing</t>
  </si>
  <si>
    <t>2. Nilai angka akan dihitung otomatis berdasarkan prosentase yang anda tuliskan</t>
  </si>
  <si>
    <t>3. Konversi ke nilai HURUF akan dihitung secara otomatis menggunakan dua metode PAP dan PAN</t>
  </si>
  <si>
    <t>4. Setelah selesai entri, pilih salah satu metode (PAP atau PAN)</t>
  </si>
  <si>
    <t>5. Metode yang tidak digunakan mohon kolomnya dihapus.</t>
  </si>
  <si>
    <t>Catatan:</t>
  </si>
  <si>
    <t>Perhitungan Nilai (Jangan melakukan perubahan apapun pada bagian Perhitungan Nilai ini)</t>
  </si>
  <si>
    <t>PAP : Batas nilai merujuk pada Peraturan Akademik</t>
  </si>
  <si>
    <t>PAN : Batas nilai dihitung berdasarkan nilai dari keseluruhan mahasiswa</t>
  </si>
  <si>
    <t>NA  : Nilai Akhir</t>
  </si>
  <si>
    <t>*    : Disesuaikan dengan Kontrak Belajar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</si>
</sst>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3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D9D9D9"/>
      <rgbColor rgb="0000000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selection activeCell="J12" sqref="J12"/>
    </sheetView>
  </sheetViews>
  <sheetFormatPr defaultColWidth="11.421875" defaultRowHeight="15"/>
  <cols>
    <col min="1" max="1" width="10.00390625" style="0" customWidth="1"/>
    <col min="2" max="2" width="15.00390625" style="0" customWidth="1"/>
    <col min="3" max="3" width="30.00390625" style="0" customWidth="1"/>
    <col min="4" max="4" width="10.00390625" style="0" customWidth="1"/>
    <col min="5" max="6" width="7.00390625" style="0" customWidth="1"/>
    <col min="7" max="7" width="8.00390625" style="0" customWidth="1"/>
    <col min="8" max="11" width="7.00390625" style="0" customWidth="1"/>
    <col min="12" max="12" width="5.00390625" style="0" customWidth="1"/>
    <col min="13" max="14" width="7.00390625" style="0" customWidth="1"/>
    <col min="15" max="16384" width="8.8515625" style="0" customWidth="1"/>
  </cols>
  <sheetData>
    <row r="1" spans="11:14" ht="15">
      <c r="K1" s="10" t="s">
        <v>0</v>
      </c>
      <c r="L1" s="11"/>
      <c r="M1" s="11"/>
      <c r="N1" s="11"/>
    </row>
    <row r="2" spans="1:14" ht="18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5" spans="1:14" ht="15">
      <c r="A5" s="13" t="s">
        <v>2</v>
      </c>
      <c r="B5" s="11"/>
      <c r="C5" s="13" t="s">
        <v>3</v>
      </c>
      <c r="D5" s="11"/>
      <c r="E5" s="11"/>
      <c r="I5" s="13" t="s">
        <v>4</v>
      </c>
      <c r="J5" s="11"/>
      <c r="K5" s="13" t="s">
        <v>5</v>
      </c>
      <c r="L5" s="11"/>
      <c r="M5" s="11"/>
      <c r="N5" s="11"/>
    </row>
    <row r="6" spans="1:14" ht="15">
      <c r="A6" s="13" t="s">
        <v>6</v>
      </c>
      <c r="B6" s="11"/>
      <c r="C6" s="13" t="s">
        <v>7</v>
      </c>
      <c r="D6" s="11"/>
      <c r="E6" s="11"/>
      <c r="I6" s="13" t="s">
        <v>8</v>
      </c>
      <c r="J6" s="11"/>
      <c r="K6" s="13" t="s">
        <v>9</v>
      </c>
      <c r="L6" s="11"/>
      <c r="M6" s="11"/>
      <c r="N6" s="11"/>
    </row>
    <row r="7" spans="1:14" ht="15">
      <c r="A7" s="13" t="s">
        <v>10</v>
      </c>
      <c r="B7" s="11"/>
      <c r="C7" s="13" t="s">
        <v>11</v>
      </c>
      <c r="D7" s="11"/>
      <c r="E7" s="11"/>
      <c r="I7" s="13" t="s">
        <v>12</v>
      </c>
      <c r="J7" s="11"/>
      <c r="K7" s="13" t="s">
        <v>13</v>
      </c>
      <c r="L7" s="11"/>
      <c r="M7" s="11"/>
      <c r="N7" s="11"/>
    </row>
    <row r="8" spans="1:5" ht="15">
      <c r="A8" s="13" t="s">
        <v>10</v>
      </c>
      <c r="B8" s="11"/>
      <c r="C8" s="13" t="s">
        <v>14</v>
      </c>
      <c r="D8" s="11"/>
      <c r="E8" s="11"/>
    </row>
    <row r="9" spans="1:14" ht="15">
      <c r="A9" s="2" t="s">
        <v>15</v>
      </c>
      <c r="B9" s="2" t="s">
        <v>16</v>
      </c>
      <c r="C9" s="2" t="s">
        <v>17</v>
      </c>
      <c r="D9" s="14" t="s">
        <v>18</v>
      </c>
      <c r="E9" s="15"/>
      <c r="F9" s="15"/>
      <c r="G9" s="15"/>
      <c r="H9" s="15"/>
      <c r="I9" s="15"/>
      <c r="J9" s="15"/>
      <c r="K9" s="15"/>
      <c r="L9" s="16"/>
      <c r="M9" s="15"/>
      <c r="N9" s="16"/>
    </row>
    <row r="10" spans="1:14" ht="45">
      <c r="A10" s="3"/>
      <c r="C10" s="2" t="s">
        <v>19</v>
      </c>
      <c r="D10" s="2" t="s">
        <v>20</v>
      </c>
      <c r="E10" s="2" t="s">
        <v>21</v>
      </c>
      <c r="G10" s="2" t="s">
        <v>22</v>
      </c>
      <c r="H10" s="2" t="s">
        <v>23</v>
      </c>
      <c r="I10" s="2" t="s">
        <v>24</v>
      </c>
      <c r="J10" s="2" t="s">
        <v>25</v>
      </c>
      <c r="K10" s="2" t="s">
        <v>26</v>
      </c>
      <c r="L10" s="2" t="s">
        <v>27</v>
      </c>
      <c r="M10" s="2" t="s">
        <v>28</v>
      </c>
      <c r="N10" s="2" t="s">
        <v>29</v>
      </c>
    </row>
    <row r="11" spans="1:14" ht="15">
      <c r="A11" s="4"/>
      <c r="B11" s="5"/>
      <c r="C11" s="6">
        <v>100</v>
      </c>
      <c r="D11" s="6">
        <v>5</v>
      </c>
      <c r="E11" s="6">
        <v>5</v>
      </c>
      <c r="F11" s="5"/>
      <c r="G11" s="6">
        <v>5</v>
      </c>
      <c r="H11" s="6">
        <v>5</v>
      </c>
      <c r="I11" s="6">
        <v>0</v>
      </c>
      <c r="J11" s="6">
        <v>40</v>
      </c>
      <c r="K11" s="6">
        <v>40</v>
      </c>
      <c r="L11" s="17"/>
      <c r="M11" s="18"/>
      <c r="N11" s="19"/>
    </row>
    <row r="12" spans="1:14" ht="15">
      <c r="A12" s="7">
        <v>1</v>
      </c>
      <c r="B12" s="7" t="s">
        <v>30</v>
      </c>
      <c r="C12" s="7" t="s">
        <v>31</v>
      </c>
      <c r="D12" s="7">
        <v>0</v>
      </c>
      <c r="E12" s="7">
        <v>0</v>
      </c>
      <c r="F12" s="7"/>
      <c r="G12" s="7">
        <v>100</v>
      </c>
      <c r="H12" s="7">
        <v>0</v>
      </c>
      <c r="I12" s="7">
        <v>0</v>
      </c>
      <c r="J12" s="7">
        <v>0</v>
      </c>
      <c r="K12" s="7">
        <v>0</v>
      </c>
      <c r="L12" s="7">
        <f>D11/100*D12+E11/100*E12+G11/100*G12+H11/100*H12+I11/100*I12+J11/100*J12+K11/100*K12</f>
        <v>5</v>
      </c>
      <c r="M12" s="7" t="str">
        <f>VLOOKUP(L12,A33:B44,2)</f>
        <v>E</v>
      </c>
      <c r="N12" s="7" t="str">
        <f>VLOOKUP(L12,E33:F44,2)</f>
        <v>E</v>
      </c>
    </row>
    <row r="13" spans="1:14" ht="15">
      <c r="A13" s="7">
        <v>2</v>
      </c>
      <c r="B13" s="7" t="s">
        <v>32</v>
      </c>
      <c r="C13" s="7" t="s">
        <v>33</v>
      </c>
      <c r="D13" s="7">
        <v>88</v>
      </c>
      <c r="E13" s="7">
        <v>88</v>
      </c>
      <c r="F13" s="7"/>
      <c r="G13" s="7">
        <v>100</v>
      </c>
      <c r="H13" s="7">
        <v>88</v>
      </c>
      <c r="I13" s="7">
        <v>88</v>
      </c>
      <c r="J13" s="7">
        <v>89</v>
      </c>
      <c r="K13" s="7">
        <v>92</v>
      </c>
      <c r="L13" s="7">
        <f>D11/100*D13+E11/100*E13+G11/100*G13+H11/100*H13+I11/100*I13+J11/100*J13+K11/100*K13</f>
        <v>90.60000000000001</v>
      </c>
      <c r="M13" s="7" t="str">
        <f>VLOOKUP(L13,A33:B44,2)</f>
        <v>A</v>
      </c>
      <c r="N13" s="7" t="str">
        <f>VLOOKUP(L13,E33:F44,2)</f>
        <v>B-</v>
      </c>
    </row>
    <row r="14" spans="1:14" ht="15">
      <c r="A14" s="7">
        <v>3</v>
      </c>
      <c r="B14" s="7" t="s">
        <v>34</v>
      </c>
      <c r="C14" s="7" t="s">
        <v>35</v>
      </c>
      <c r="D14" s="7">
        <v>86</v>
      </c>
      <c r="E14" s="7">
        <v>86</v>
      </c>
      <c r="F14" s="7"/>
      <c r="G14" s="7">
        <v>100</v>
      </c>
      <c r="H14" s="7">
        <v>86</v>
      </c>
      <c r="I14" s="7">
        <v>87</v>
      </c>
      <c r="J14" s="7">
        <v>86</v>
      </c>
      <c r="K14" s="7">
        <v>87</v>
      </c>
      <c r="L14" s="7">
        <f>D11/100*D14+E11/100*E14+G11/100*G14+H11/100*H14+I11/100*I14+J11/100*J14+K11/100*K14</f>
        <v>87.1</v>
      </c>
      <c r="M14" s="7" t="str">
        <f>VLOOKUP(L14,A33:B44,2)</f>
        <v>A</v>
      </c>
      <c r="N14" s="7" t="str">
        <f>VLOOKUP(L14,E33:F44,2)</f>
        <v>C+</v>
      </c>
    </row>
    <row r="15" spans="1:14" ht="15">
      <c r="A15" s="7">
        <v>4</v>
      </c>
      <c r="B15" s="7" t="s">
        <v>36</v>
      </c>
      <c r="C15" s="7" t="s">
        <v>37</v>
      </c>
      <c r="D15" s="7">
        <v>86</v>
      </c>
      <c r="E15" s="7">
        <v>86</v>
      </c>
      <c r="F15" s="7"/>
      <c r="G15" s="7">
        <v>93.33</v>
      </c>
      <c r="H15" s="7">
        <v>86</v>
      </c>
      <c r="I15" s="7">
        <v>86</v>
      </c>
      <c r="J15" s="7">
        <v>87</v>
      </c>
      <c r="K15" s="7">
        <v>87</v>
      </c>
      <c r="L15" s="7">
        <f>D11/100*D15+E11/100*E15+G11/100*G15+H11/100*H15+I11/100*I15+J11/100*J15+K11/100*K15</f>
        <v>87.16650000000001</v>
      </c>
      <c r="M15" s="7" t="str">
        <f>VLOOKUP(L15,A33:B44,2)</f>
        <v>A</v>
      </c>
      <c r="N15" s="7" t="str">
        <f>VLOOKUP(L15,E33:F44,2)</f>
        <v>C+</v>
      </c>
    </row>
    <row r="16" spans="1:14" ht="15">
      <c r="A16" s="7">
        <v>5</v>
      </c>
      <c r="B16" s="7" t="s">
        <v>38</v>
      </c>
      <c r="C16" s="7" t="s">
        <v>39</v>
      </c>
      <c r="D16" s="7">
        <v>87</v>
      </c>
      <c r="E16" s="7">
        <v>87</v>
      </c>
      <c r="F16" s="7"/>
      <c r="G16" s="7">
        <v>100</v>
      </c>
      <c r="H16" s="7">
        <v>88</v>
      </c>
      <c r="I16" s="7">
        <v>88</v>
      </c>
      <c r="J16" s="7">
        <v>88</v>
      </c>
      <c r="K16" s="7">
        <v>89</v>
      </c>
      <c r="L16" s="7">
        <f>D11/100*D16+E11/100*E16+G11/100*G16+H11/100*H16+I11/100*I16+J11/100*J16+K11/100*K16</f>
        <v>88.9</v>
      </c>
      <c r="M16" s="7" t="str">
        <f>VLOOKUP(L16,A33:B44,2)</f>
        <v>A</v>
      </c>
      <c r="N16" s="7" t="str">
        <f>VLOOKUP(L16,E33:F44,2)</f>
        <v>B-</v>
      </c>
    </row>
    <row r="17" spans="1:14" ht="15">
      <c r="A17" s="7">
        <v>6</v>
      </c>
      <c r="B17" s="7" t="s">
        <v>40</v>
      </c>
      <c r="C17" s="7" t="s">
        <v>41</v>
      </c>
      <c r="D17" s="7">
        <v>88</v>
      </c>
      <c r="E17" s="7">
        <v>89</v>
      </c>
      <c r="F17" s="7"/>
      <c r="G17" s="7">
        <v>100</v>
      </c>
      <c r="H17" s="7">
        <v>88</v>
      </c>
      <c r="I17" s="7">
        <v>90</v>
      </c>
      <c r="J17" s="7">
        <v>90</v>
      </c>
      <c r="K17" s="7">
        <v>90</v>
      </c>
      <c r="L17" s="7">
        <f>D11/100*D17+E11/100*E17+G11/100*G17+H11/100*H17+I11/100*I17+J11/100*J17+K11/100*K17</f>
        <v>90.25</v>
      </c>
      <c r="M17" s="7" t="str">
        <f>VLOOKUP(L17,A33:B44,2)</f>
        <v>A</v>
      </c>
      <c r="N17" s="7" t="str">
        <f>VLOOKUP(L17,E33:F44,2)</f>
        <v>B-</v>
      </c>
    </row>
    <row r="18" spans="1:14" ht="15">
      <c r="A18" s="7">
        <v>7</v>
      </c>
      <c r="B18" s="7" t="s">
        <v>42</v>
      </c>
      <c r="C18" s="7" t="s">
        <v>43</v>
      </c>
      <c r="D18" s="7">
        <v>85</v>
      </c>
      <c r="E18" s="7">
        <v>85</v>
      </c>
      <c r="F18" s="7"/>
      <c r="G18" s="7">
        <v>93.33</v>
      </c>
      <c r="H18" s="7">
        <v>86</v>
      </c>
      <c r="I18" s="7">
        <v>86</v>
      </c>
      <c r="J18" s="7">
        <v>85</v>
      </c>
      <c r="K18" s="7">
        <v>88</v>
      </c>
      <c r="L18" s="7">
        <f>D11/100*D18+E11/100*E18+G11/100*G18+H11/100*H18+I11/100*I18+J11/100*J18+K11/100*K18</f>
        <v>86.6665</v>
      </c>
      <c r="M18" s="7" t="str">
        <f>VLOOKUP(L18,A33:B44,2)</f>
        <v>A</v>
      </c>
      <c r="N18" s="7" t="str">
        <f>VLOOKUP(L18,E33:F44,2)</f>
        <v>C+</v>
      </c>
    </row>
    <row r="19" spans="1:14" ht="15">
      <c r="A19" s="7">
        <v>8</v>
      </c>
      <c r="B19" s="7" t="s">
        <v>44</v>
      </c>
      <c r="C19" s="7" t="s">
        <v>45</v>
      </c>
      <c r="D19" s="7">
        <v>87</v>
      </c>
      <c r="E19" s="7">
        <v>87</v>
      </c>
      <c r="F19" s="7"/>
      <c r="G19" s="7">
        <v>100</v>
      </c>
      <c r="H19" s="7">
        <v>89</v>
      </c>
      <c r="I19" s="7">
        <v>89</v>
      </c>
      <c r="J19" s="7">
        <v>88</v>
      </c>
      <c r="K19" s="7">
        <v>88</v>
      </c>
      <c r="L19" s="7">
        <f>D11/100*D19+E11/100*E19+G11/100*G19+H11/100*H19+I11/100*I19+J11/100*J19+K11/100*K19</f>
        <v>88.55000000000001</v>
      </c>
      <c r="M19" s="7" t="str">
        <f>VLOOKUP(L19,A33:B44,2)</f>
        <v>A</v>
      </c>
      <c r="N19" s="7" t="str">
        <f>VLOOKUP(L19,E33:F44,2)</f>
        <v>B-</v>
      </c>
    </row>
    <row r="20" spans="1:14" ht="15">
      <c r="A20" s="7">
        <v>9</v>
      </c>
      <c r="B20" s="7" t="s">
        <v>46</v>
      </c>
      <c r="C20" s="7" t="s">
        <v>47</v>
      </c>
      <c r="D20" s="7">
        <v>85</v>
      </c>
      <c r="E20" s="7">
        <v>85</v>
      </c>
      <c r="F20" s="7"/>
      <c r="G20" s="7">
        <v>93.33</v>
      </c>
      <c r="H20" s="7">
        <v>85</v>
      </c>
      <c r="I20" s="7">
        <v>87</v>
      </c>
      <c r="J20" s="7">
        <v>85</v>
      </c>
      <c r="K20" s="7">
        <v>87</v>
      </c>
      <c r="L20" s="7">
        <f>D11/100*D20+E11/100*E20+G11/100*G20+H11/100*H20+I11/100*I20+J11/100*J20+K11/100*K20</f>
        <v>86.2165</v>
      </c>
      <c r="M20" s="7" t="str">
        <f>VLOOKUP(L20,A33:B44,2)</f>
        <v>A</v>
      </c>
      <c r="N20" s="7" t="str">
        <f>VLOOKUP(L20,E33:F44,2)</f>
        <v>C+</v>
      </c>
    </row>
    <row r="21" ht="15">
      <c r="A21" s="8" t="s">
        <v>48</v>
      </c>
    </row>
    <row r="22" spans="8:9" ht="15">
      <c r="H22" s="13" t="s">
        <v>49</v>
      </c>
      <c r="I22" s="11"/>
    </row>
    <row r="23" spans="8:10" ht="15">
      <c r="H23" s="13" t="s">
        <v>50</v>
      </c>
      <c r="I23" s="11"/>
      <c r="J23" s="11"/>
    </row>
    <row r="27" spans="8:10" ht="15">
      <c r="H27" s="13" t="s">
        <v>51</v>
      </c>
      <c r="I27" s="11"/>
      <c r="J27" s="11"/>
    </row>
    <row r="31" spans="1:12" ht="15">
      <c r="A31" s="13" t="s">
        <v>52</v>
      </c>
      <c r="B31" s="11"/>
      <c r="L31" s="1" t="s">
        <v>53</v>
      </c>
    </row>
    <row r="32" spans="1:14" ht="15">
      <c r="A32" s="13" t="s">
        <v>54</v>
      </c>
      <c r="B32" s="11"/>
      <c r="D32" s="13" t="s">
        <v>55</v>
      </c>
      <c r="E32" s="11"/>
      <c r="H32" s="13" t="s">
        <v>56</v>
      </c>
      <c r="I32" s="11"/>
      <c r="L32" s="13" t="s">
        <v>57</v>
      </c>
      <c r="M32" s="11"/>
      <c r="N32" s="1">
        <f>AVERAGE(L12:L20)</f>
        <v>78.93883333333332</v>
      </c>
    </row>
    <row r="33" spans="1:14" ht="30">
      <c r="A33" s="2" t="s">
        <v>58</v>
      </c>
      <c r="B33" s="2" t="s">
        <v>18</v>
      </c>
      <c r="D33" s="20" t="s">
        <v>58</v>
      </c>
      <c r="E33" s="16"/>
      <c r="F33" s="2" t="s">
        <v>18</v>
      </c>
      <c r="H33" s="2" t="s">
        <v>18</v>
      </c>
      <c r="I33" s="2" t="s">
        <v>59</v>
      </c>
      <c r="J33" s="2" t="s">
        <v>60</v>
      </c>
      <c r="L33" s="13" t="s">
        <v>61</v>
      </c>
      <c r="M33" s="11"/>
      <c r="N33" s="1">
        <f>STDEV(L12:L20)</f>
        <v>27.77016417060765</v>
      </c>
    </row>
    <row r="34" spans="1:10" ht="15">
      <c r="A34" s="7">
        <v>0</v>
      </c>
      <c r="B34" s="7" t="s">
        <v>62</v>
      </c>
      <c r="D34" s="7" t="s">
        <v>63</v>
      </c>
      <c r="E34" s="7">
        <v>0</v>
      </c>
      <c r="F34" s="7" t="s">
        <v>62</v>
      </c>
      <c r="H34" s="7" t="s">
        <v>64</v>
      </c>
      <c r="I34" s="7">
        <f>COUNTIF(M12:M20,H34)</f>
        <v>8</v>
      </c>
      <c r="J34" s="7">
        <f>COUNTIF(N12:N20,H34)</f>
        <v>0</v>
      </c>
    </row>
    <row r="35" spans="1:10" ht="15">
      <c r="A35" s="7">
        <v>40</v>
      </c>
      <c r="B35" s="7" t="s">
        <v>65</v>
      </c>
      <c r="D35" s="7" t="s">
        <v>66</v>
      </c>
      <c r="E35" s="7">
        <f>N32-(1.5*N33)</f>
        <v>37.28358707742184</v>
      </c>
      <c r="F35" s="7" t="s">
        <v>65</v>
      </c>
      <c r="H35" s="7" t="s">
        <v>67</v>
      </c>
      <c r="I35" s="7">
        <f>COUNTIF(M12:M20,H35)</f>
        <v>0</v>
      </c>
      <c r="J35" s="7">
        <f>COUNTIF(N12:N20,H35)</f>
        <v>0</v>
      </c>
    </row>
    <row r="36" spans="1:10" ht="15">
      <c r="A36" s="7">
        <v>43.75</v>
      </c>
      <c r="B36" s="7" t="s">
        <v>68</v>
      </c>
      <c r="D36" s="7" t="s">
        <v>69</v>
      </c>
      <c r="E36" s="7">
        <f>N32-(0.5*N33)</f>
        <v>65.0537512480295</v>
      </c>
      <c r="F36" s="7" t="s">
        <v>68</v>
      </c>
      <c r="H36" s="7" t="s">
        <v>70</v>
      </c>
      <c r="I36" s="7">
        <f>COUNTIF(M12:M20,H36)</f>
        <v>0</v>
      </c>
      <c r="J36" s="7">
        <f>COUNTIF(N12:N20,H36)</f>
        <v>0</v>
      </c>
    </row>
    <row r="37" spans="1:10" ht="15">
      <c r="A37" s="7">
        <v>51.25</v>
      </c>
      <c r="B37" s="7" t="s">
        <v>71</v>
      </c>
      <c r="D37" s="7" t="s">
        <v>72</v>
      </c>
      <c r="E37" s="7">
        <f>N32-(0.3*N33)</f>
        <v>70.60778408215103</v>
      </c>
      <c r="F37" s="7" t="s">
        <v>71</v>
      </c>
      <c r="H37" s="7" t="s">
        <v>73</v>
      </c>
      <c r="I37" s="7">
        <f>COUNTIF(M12:M20,H37)</f>
        <v>0</v>
      </c>
      <c r="J37" s="7">
        <f>COUNTIF(N12:N20,H37)</f>
        <v>0</v>
      </c>
    </row>
    <row r="38" spans="1:10" ht="15">
      <c r="A38" s="7">
        <v>55</v>
      </c>
      <c r="B38" s="7" t="s">
        <v>74</v>
      </c>
      <c r="D38" s="7" t="s">
        <v>75</v>
      </c>
      <c r="E38" s="7">
        <f>N32-(0.1*N33)</f>
        <v>76.16181691627256</v>
      </c>
      <c r="F38" s="7" t="s">
        <v>74</v>
      </c>
      <c r="H38" s="7" t="s">
        <v>76</v>
      </c>
      <c r="I38" s="7">
        <f>COUNTIF(M12:M20,H38)</f>
        <v>0</v>
      </c>
      <c r="J38" s="7">
        <f>COUNTIF(N12:N20,H38)</f>
        <v>4</v>
      </c>
    </row>
    <row r="39" spans="1:10" ht="15">
      <c r="A39" s="7">
        <v>57.5</v>
      </c>
      <c r="B39" s="7" t="s">
        <v>77</v>
      </c>
      <c r="D39" s="7" t="s">
        <v>78</v>
      </c>
      <c r="E39" s="7">
        <f>N32+(0.1*N33)</f>
        <v>81.71584975039409</v>
      </c>
      <c r="F39" s="7" t="s">
        <v>77</v>
      </c>
      <c r="H39" s="7" t="s">
        <v>77</v>
      </c>
      <c r="I39" s="7">
        <f>COUNTIF(M12:M20,H39)</f>
        <v>0</v>
      </c>
      <c r="J39" s="7">
        <f>COUNTIF(N12:N20,H39)</f>
        <v>4</v>
      </c>
    </row>
    <row r="40" spans="1:10" ht="15">
      <c r="A40" s="7">
        <v>62.5</v>
      </c>
      <c r="B40" s="7" t="s">
        <v>76</v>
      </c>
      <c r="D40" s="7" t="s">
        <v>79</v>
      </c>
      <c r="E40" s="7">
        <f>N32+(0.3*N33)</f>
        <v>87.26988258451561</v>
      </c>
      <c r="F40" s="7" t="s">
        <v>76</v>
      </c>
      <c r="H40" s="7" t="s">
        <v>74</v>
      </c>
      <c r="I40" s="7">
        <f>COUNTIF(M12:M20,H40)</f>
        <v>0</v>
      </c>
      <c r="J40" s="7">
        <f>COUNTIF(N12:N20,H40)</f>
        <v>0</v>
      </c>
    </row>
    <row r="41" spans="1:10" ht="15">
      <c r="A41" s="7">
        <v>65</v>
      </c>
      <c r="B41" s="7" t="s">
        <v>73</v>
      </c>
      <c r="D41" s="7" t="s">
        <v>80</v>
      </c>
      <c r="E41" s="7">
        <f>N32+(0.5*N33)</f>
        <v>92.82391541863714</v>
      </c>
      <c r="F41" s="7" t="s">
        <v>73</v>
      </c>
      <c r="H41" s="7" t="s">
        <v>71</v>
      </c>
      <c r="I41" s="7">
        <f>COUNTIF(M12:M20,H41)</f>
        <v>0</v>
      </c>
      <c r="J41" s="7">
        <f>COUNTIF(N12:N20,H41)</f>
        <v>0</v>
      </c>
    </row>
    <row r="42" spans="1:10" ht="15">
      <c r="A42" s="7">
        <v>68.75</v>
      </c>
      <c r="B42" s="7" t="s">
        <v>70</v>
      </c>
      <c r="D42" s="7" t="s">
        <v>81</v>
      </c>
      <c r="E42" s="7">
        <f>N32+(0.8*N33)</f>
        <v>101.15496466981944</v>
      </c>
      <c r="F42" s="7" t="s">
        <v>70</v>
      </c>
      <c r="H42" s="7" t="s">
        <v>68</v>
      </c>
      <c r="I42" s="7">
        <f>COUNTIF(M12:M20,H42)</f>
        <v>0</v>
      </c>
      <c r="J42" s="7">
        <f>COUNTIF(N12:N20,H42)</f>
        <v>0</v>
      </c>
    </row>
    <row r="43" spans="1:10" ht="15">
      <c r="A43" s="7">
        <v>76.25</v>
      </c>
      <c r="B43" s="7" t="s">
        <v>67</v>
      </c>
      <c r="D43" s="7" t="s">
        <v>82</v>
      </c>
      <c r="E43" s="7">
        <f>N32+(1.2*N33)</f>
        <v>112.26303033806249</v>
      </c>
      <c r="F43" s="7" t="s">
        <v>67</v>
      </c>
      <c r="H43" s="7" t="s">
        <v>65</v>
      </c>
      <c r="I43" s="7">
        <f>COUNTIF(M12:M20,H43)</f>
        <v>0</v>
      </c>
      <c r="J43" s="7">
        <f>COUNTIF(N12:N20,H43)</f>
        <v>0</v>
      </c>
    </row>
    <row r="44" spans="1:10" ht="15">
      <c r="A44" s="7">
        <v>80</v>
      </c>
      <c r="B44" s="7" t="s">
        <v>64</v>
      </c>
      <c r="D44" s="7" t="s">
        <v>83</v>
      </c>
      <c r="E44" s="7">
        <f>N32+(1.5*N33)</f>
        <v>120.5940795892448</v>
      </c>
      <c r="F44" s="7" t="s">
        <v>64</v>
      </c>
      <c r="H44" s="7" t="s">
        <v>62</v>
      </c>
      <c r="I44" s="7">
        <f>COUNTIF(M12:M20,H44)</f>
        <v>1</v>
      </c>
      <c r="J44" s="7">
        <f>COUNTIF(N12:N20,H44)</f>
        <v>1</v>
      </c>
    </row>
    <row r="45" spans="8:10" ht="15">
      <c r="H45" s="7" t="s">
        <v>84</v>
      </c>
      <c r="I45" s="7">
        <f>SUM(I34:I44)</f>
        <v>9</v>
      </c>
      <c r="J45" s="7">
        <f>SUM(J34:J44)</f>
        <v>9</v>
      </c>
    </row>
    <row r="47" ht="15">
      <c r="A47" s="9" t="s">
        <v>85</v>
      </c>
    </row>
    <row r="48" ht="15">
      <c r="A48" s="9" t="s">
        <v>86</v>
      </c>
    </row>
    <row r="49" ht="15">
      <c r="A49" s="9" t="s">
        <v>87</v>
      </c>
    </row>
    <row r="50" ht="15">
      <c r="A50" s="9" t="s">
        <v>88</v>
      </c>
    </row>
    <row r="51" ht="15">
      <c r="A51" s="9" t="s">
        <v>89</v>
      </c>
    </row>
    <row r="52" ht="15">
      <c r="A52" s="9" t="s">
        <v>90</v>
      </c>
    </row>
    <row r="54" ht="15">
      <c r="A54" s="1" t="s">
        <v>91</v>
      </c>
    </row>
    <row r="55" ht="15">
      <c r="A55" s="1" t="s">
        <v>92</v>
      </c>
    </row>
    <row r="56" ht="15">
      <c r="A56" s="1" t="s">
        <v>93</v>
      </c>
    </row>
    <row r="57" ht="15">
      <c r="A57" s="1" t="s">
        <v>94</v>
      </c>
    </row>
    <row r="58" ht="15">
      <c r="A58" s="1" t="s">
        <v>95</v>
      </c>
    </row>
    <row r="59" ht="15">
      <c r="A59" s="1" t="s">
        <v>96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L33:M33"/>
    <mergeCell ref="D32:E32"/>
    <mergeCell ref="D33:E33"/>
    <mergeCell ref="H32:I32"/>
    <mergeCell ref="A8:B8"/>
    <mergeCell ref="C8:E8"/>
    <mergeCell ref="D9:N9"/>
    <mergeCell ref="L11:N11"/>
    <mergeCell ref="A31:B31"/>
    <mergeCell ref="A32:B32"/>
    <mergeCell ref="H22:I22"/>
    <mergeCell ref="H23:J23"/>
    <mergeCell ref="H27:J27"/>
    <mergeCell ref="L32:M32"/>
    <mergeCell ref="A6:B6"/>
    <mergeCell ref="C6:E6"/>
    <mergeCell ref="I6:J6"/>
    <mergeCell ref="K6:N6"/>
    <mergeCell ref="A7:B7"/>
    <mergeCell ref="C7:E7"/>
    <mergeCell ref="I7:J7"/>
    <mergeCell ref="K7:N7"/>
    <mergeCell ref="K1:N1"/>
    <mergeCell ref="A2:N2"/>
    <mergeCell ref="A5:B5"/>
    <mergeCell ref="C5:E5"/>
    <mergeCell ref="I5:J5"/>
    <mergeCell ref="K5:N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dcterms:created xsi:type="dcterms:W3CDTF">2023-08-14T07:46:29Z</dcterms:created>
  <dcterms:modified xsi:type="dcterms:W3CDTF">2023-08-14T01:00:08Z</dcterms:modified>
  <cp:category/>
  <cp:version/>
  <cp:contentType/>
  <cp:contentStatus/>
</cp:coreProperties>
</file>