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PS" sheetId="1" r:id="rId4"/>
    <sheet state="visible" name="Bobot" sheetId="2" r:id="rId5"/>
    <sheet state="visible" name="Rubrik" sheetId="3" r:id="rId6"/>
  </sheets>
  <definedNames/>
  <calcPr/>
  <extLst>
    <ext uri="GoogleSheetsCustomDataVersion2">
      <go:sheetsCustomData xmlns:go="http://customooxmlschemas.google.com/" r:id="rId7" roundtripDataChecksum="TefOQT/e63e/fSrxS6CORVsRtE642kD7efiQ4Zbilpc="/>
    </ext>
  </extLst>
</workbook>
</file>

<file path=xl/comments1.xml><?xml version="1.0" encoding="utf-8"?>
<comments xmlns:r="http://schemas.openxmlformats.org/officeDocument/2006/relationships" xmlns="http://schemas.openxmlformats.org/spreadsheetml/2006/main">
  <authors>
    <author/>
  </authors>
  <commentList>
    <comment authorId="0" ref="K43">
      <text>
        <t xml:space="preserve">======
ID#AAAA2qodslM
Nur Rochmah D.P.A    (2020-09-13 13:33:11)
diisi metode pembelajaran yang akan dilakukan</t>
      </text>
    </comment>
    <comment authorId="0" ref="J43">
      <text>
        <t xml:space="preserve">======
ID#AAAA2qodslc
Nur Rochmah D.P.A    (2020-09-13 13:32:49)
ambil dari RPS/RPM yang sudah di sesuaikan/mengacu pada ACM/SKKNI</t>
      </text>
    </comment>
    <comment authorId="0" ref="C43">
      <text>
        <t xml:space="preserve">======
ID#AAAA2qodslQ
Nur Rochmah D.P.A    (2020-09-13 13:31:34)
ambil dari RPS/RPM</t>
      </text>
    </comment>
    <comment authorId="0" ref="F43">
      <text>
        <t xml:space="preserve">======
ID#AAAA2qodslY
Nur Rochmah D.P.A    (2020-09-13 13:31:15)
ambil dari RPS/RPM</t>
      </text>
    </comment>
    <comment authorId="0" ref="D21">
      <text>
        <t xml:space="preserve">======
ID#AAAA2qodslE
Nur Rochmah D.P.A    (2020-09-13 12:43:15)
rencana penilaian, bisa ambil dari RPM/RPS</t>
      </text>
    </comment>
    <comment authorId="0" ref="O14">
      <text>
        <t xml:space="preserve">======
ID#AAAA2qodslg
Nur Rochmah D.P.A    (2020-09-13 12:41:01)
diisi kode dari CPL yang didukung dari setiap CPMK</t>
      </text>
    </comment>
    <comment authorId="0" ref="C14">
      <text>
        <t xml:space="preserve">======
ID#AAAA2qodslU
Nur Rochmah D.P.A    (2020-09-13 12:39:46)
berisi semua CMPK yang ada di matakuliah ( diambil dari tabel CPL dengan CPMK )</t>
      </text>
    </comment>
    <comment authorId="0" ref="C10">
      <text>
        <t xml:space="preserve">======
ID#AAAA2qodslI
Nur Rochmah D.P.A    (2020-09-13 12:32:59)
Diambil dari penentuan CPL yang mendukung CPMK. (contoh di drive pemetaan CPL dengan CPMK)</t>
      </text>
    </comment>
  </commentList>
  <extLst>
    <ext uri="GoogleSheetsCustomDataVersion2">
      <go:sheetsCustomData xmlns:go="http://customooxmlschemas.google.com/" r:id="rId1" roundtripDataSignature="AMtx7mixEDZ9lcuBxyjDDlDX99MPdujMNg=="/>
    </ext>
  </extLst>
</comments>
</file>

<file path=xl/sharedStrings.xml><?xml version="1.0" encoding="utf-8"?>
<sst xmlns="http://schemas.openxmlformats.org/spreadsheetml/2006/main" count="497" uniqueCount="314">
  <si>
    <t>RENCANA PEMBELAJARAN SEMESTER,  PROGRAM STUDI TEKNIK INFORMATIKA,  FAKULTAS TEKNOLOGI INDUSTRI</t>
  </si>
  <si>
    <t>Identitas Mata Kuliah</t>
  </si>
  <si>
    <t>NAMA MK</t>
  </si>
  <si>
    <t>KODE MK</t>
  </si>
  <si>
    <t>RUMPUN MATA KULIAH</t>
  </si>
  <si>
    <t>BOBOT(sks)</t>
  </si>
  <si>
    <t>SEMESTER</t>
  </si>
  <si>
    <t>Direvisi</t>
  </si>
  <si>
    <t>Komunikasi Data dan Jaringan Komputer</t>
  </si>
  <si>
    <t>Mata Kuliah Keahlian</t>
  </si>
  <si>
    <t>Teori = 3 SKS</t>
  </si>
  <si>
    <t>Praktikum = 0 SKS</t>
  </si>
  <si>
    <t>12 Juni 2021</t>
  </si>
  <si>
    <t>Otoritas</t>
  </si>
  <si>
    <t>Pengembang RPS</t>
  </si>
  <si>
    <t>Ketua Kelompok Keahlian</t>
  </si>
  <si>
    <t>Ka PRODI</t>
  </si>
  <si>
    <t>Taufiq Ismail, S.T., M.Cs.</t>
  </si>
  <si>
    <t>Nur Rochmah Dyah .P.A., S.T., M.Kom.</t>
  </si>
  <si>
    <t>Deskripsi Mata Kuliah</t>
  </si>
  <si>
    <t>Mata kuliah ini memberikan pengetahuan tentang perancangan, penerapan, pengujian dan pengelolaan komunikasi data khususnya jaringan komputer. Materi yang dibahas adalah konsep-konsep dasar komunikasi data, protokol dan arsitektur, media transmisi dan transmisi data, perancangan dan pengujian tentang subnet, supernet, routing, internet sharing, virtual LAN dan Virtual Private Network,konsep dan cara kerja server yang meliputi Domain Name System, Web, Mail dan FTP, hotspot area (jaringan wireless), konsep DHCP, keamanan jaringan dan mengenalkan tentang jaringan selular.</t>
  </si>
  <si>
    <t xml:space="preserve">Program Learning Outcomes (PLO)/CPMK </t>
  </si>
  <si>
    <t>Program Learning Outcomes (PLO) / Capaian Pembelajaran Luaran (CPL) PRODI</t>
  </si>
  <si>
    <t>CPL-03</t>
  </si>
  <si>
    <t>Mampu menerapkan konsep teoritis bidang area Informatika terkait matematika dasar dan ilmu komputer untuk memodelkan masalah dan meningkatkan produktivitas</t>
  </si>
  <si>
    <t>CPL-04</t>
  </si>
  <si>
    <t>Mampu berpikir logis, kritis, sistematis dan inovatif, dan mampu mengambil keputusan secara tepat di bidang keahliannya</t>
  </si>
  <si>
    <t>Course Learning Outcomes (CLO)/Capaian MataKuliah (CPMK )</t>
  </si>
  <si>
    <t>PLO/CPL yang di dukung</t>
  </si>
  <si>
    <t>CPMK-01</t>
  </si>
  <si>
    <t>Mahasiswa dapat menjelaskan konfigurasi dan memanfaatkan aplikasi jaringan komputer lokal</t>
  </si>
  <si>
    <t>CPL-03, CPL-04</t>
  </si>
  <si>
    <t>CPMK-02</t>
  </si>
  <si>
    <t>Mahasiswa dapat merancang, menerapkan dan menguji subnet, supernet, routing, internet sharing, virtual LAN dan VPN</t>
  </si>
  <si>
    <t>CPMK-03</t>
  </si>
  <si>
    <t>Mahasiswa dapat menjelaskan konsep-konsep dan cara kerja server dan melakukan konfigurasi DNS, Web, Mail, dan FTP</t>
  </si>
  <si>
    <t>CPMK-04</t>
  </si>
  <si>
    <t xml:space="preserve">Mahasiswa dapat menjelaskan konsep dan cara kerja hotspot area dengan menerapkan DHCP (pemberian IP address otomatis kepada klient yang belum punya IP address)
</t>
  </si>
  <si>
    <t>CPMK-05</t>
  </si>
  <si>
    <t xml:space="preserve">Mahasiswa dapat menjelaskan tentang keamanan jaringan dan melakukan pengujian keamanan jaringan dengan menangkap lalu lintas paket dan menganalisanya
</t>
  </si>
  <si>
    <t>Tabel Penilaian</t>
  </si>
  <si>
    <t xml:space="preserve">KODE </t>
  </si>
  <si>
    <t>Bentuk Assessment</t>
  </si>
  <si>
    <t>CLO/CPMK yang dinilai</t>
  </si>
  <si>
    <t>Nama Asessment</t>
  </si>
  <si>
    <t>Bobot Asessment</t>
  </si>
  <si>
    <t>Total Bobot Per Bentuk Assement</t>
  </si>
  <si>
    <t>Ujian Esai</t>
  </si>
  <si>
    <t>2,3</t>
  </si>
  <si>
    <t>UTS</t>
  </si>
  <si>
    <t>4,5</t>
  </si>
  <si>
    <t>UAS</t>
  </si>
  <si>
    <t>1,2,3,4</t>
  </si>
  <si>
    <t>UK</t>
  </si>
  <si>
    <t>Tugas</t>
  </si>
  <si>
    <t>1,2,3,4,5</t>
  </si>
  <si>
    <t>Tugas Mingguan</t>
  </si>
  <si>
    <t>Presentasi</t>
  </si>
  <si>
    <t>Tugas Besar</t>
  </si>
  <si>
    <t>TOTAL</t>
  </si>
  <si>
    <t>Pustaka</t>
  </si>
  <si>
    <t>Utama:</t>
  </si>
  <si>
    <t>Forouzan, Behrouz A., 2013: Data Communication and Networking, Fifth Edition, McGraw-Hill, New York</t>
  </si>
  <si>
    <t xml:space="preserve">Tanenbaum, Andrew, 2011: Computer Networks, Fifth Edition, Prentice Hall, Boston </t>
  </si>
  <si>
    <t>Pustaka Pendukung:
 -</t>
  </si>
  <si>
    <t>Media Pembelajaran</t>
  </si>
  <si>
    <t>Software:</t>
  </si>
  <si>
    <t>Hardware :</t>
  </si>
  <si>
    <t>Sistem Operasi Ms Windows, Linux, Packet Tracer, Wireshark</t>
  </si>
  <si>
    <t>PC/Laptop, Smartphone, Routerboard, Cabel UTP, Crimping Tool</t>
  </si>
  <si>
    <t>TeamTeaching</t>
  </si>
  <si>
    <t>Taufiq Ismail, S.T., M.Cs., Nuril Anwar, S.T., M.Kom, Mushlihuddin,S.T., M.T., Ahmad Azhari, S.Kom., M.Eng.</t>
  </si>
  <si>
    <t>MatakuliahSyarat</t>
  </si>
  <si>
    <t>Dasar Sistem Komputer</t>
  </si>
  <si>
    <t>MINGGU KE-</t>
  </si>
  <si>
    <t>ID CLO/ID CPMK</t>
  </si>
  <si>
    <r>
      <rPr>
        <rFont val="Arial"/>
        <b/>
        <color theme="1"/>
        <sz val="10.0"/>
      </rPr>
      <t xml:space="preserve">DESKRIPSI SUB CLO </t>
    </r>
    <r>
      <rPr>
        <rFont val="Arial"/>
        <b/>
        <color rgb="FFFF0000"/>
        <sz val="10.0"/>
      </rPr>
      <t>(ambil dari RPM kolom CPM)</t>
    </r>
  </si>
  <si>
    <t>INDIKATOR KETERCAPAIAN CLO</t>
  </si>
  <si>
    <t>KODE BENTUK ASSESMEN</t>
  </si>
  <si>
    <t xml:space="preserve">MATERI </t>
  </si>
  <si>
    <t>METODE</t>
  </si>
  <si>
    <t>LUAR JARINGAN (TATAP MUKA)</t>
  </si>
  <si>
    <t>DALAM JARINGAN  (DARING)</t>
  </si>
  <si>
    <t>I.1.1 Menjelaskan dan menggambarkan komponen-komponen komunikasi Data</t>
  </si>
  <si>
    <t>Mahasiswa dapat menyebutkan dan menggambarkan komponen-komponen komunikasi Data</t>
  </si>
  <si>
    <t>Pengenalan Komunikasi Data</t>
  </si>
  <si>
    <t>Ceramah, diskusi</t>
  </si>
  <si>
    <t>v</t>
  </si>
  <si>
    <t>I.1.2 Menjelaskan layer-layer protokol OSI dan TCP/IP dan tugas masing-maisng protokol</t>
  </si>
  <si>
    <t>Mahasiswa dapat menyebutkan dan menjelaskan layer-layer protokol OSI dan TCP/IP</t>
  </si>
  <si>
    <t>Protokol dan Arsitektur</t>
  </si>
  <si>
    <t xml:space="preserve">I.1.3 Menjelaskan macam-macam media transmisi data dan karakteristiknya </t>
  </si>
  <si>
    <t xml:space="preserve">Mahasiswa dapat menjelaskan dan menyebutkan macam-macam media transmisi data dan karakteristiknya </t>
  </si>
  <si>
    <t>3,4</t>
  </si>
  <si>
    <t>Media Transmisi</t>
  </si>
  <si>
    <t>Ceramah, diskusi, Praktik</t>
  </si>
  <si>
    <t>I.1.4 Menjelaskan jenis-jenis transmisi data</t>
  </si>
  <si>
    <t>Mahasiswa dapat menjelaskan dan membedakan jenis-jenis transmisi data</t>
  </si>
  <si>
    <t>Transmisi Data</t>
  </si>
  <si>
    <t>I.1.5 Menjelaskan topologi jaringan, menggambarkan diagram, menyebutkan macam-macam topologi jaringan</t>
  </si>
  <si>
    <t>Mahasiswa dapat menggambarkan diagram, menyebutkan macam-macam topologi jaringan</t>
  </si>
  <si>
    <t>Jaringan Komputer</t>
  </si>
  <si>
    <t>I.2.1 Menjelaskan perbedaan konsep LAN dan VLAN</t>
  </si>
  <si>
    <t>Mahasiswa dapat menjelaskan perbedaan konsep LAN dan VLAN</t>
  </si>
  <si>
    <t>LAN dan VLAN</t>
  </si>
  <si>
    <t>I.2.2 Menjelaskan IP Addressing dan cara merancang IP Addressing</t>
  </si>
  <si>
    <t>Mahasiswa dapat merancang IP Addressing</t>
  </si>
  <si>
    <t>IP Addressing</t>
  </si>
  <si>
    <t>I.2.3 Menjelaskan konsep dan rancangan Subnet dan Supernet yang baik</t>
  </si>
  <si>
    <t>Mahasiswa dapat merancang Subnet dan Supernet</t>
  </si>
  <si>
    <t>Subnet dan Supernet</t>
  </si>
  <si>
    <t>I.2.4 Menjelaskan konsep routing, konfigurasi routing dan internet sharing</t>
  </si>
  <si>
    <t>Mahasiswa dapat merancang, mengkonfigurasi routing dan internet sharing</t>
  </si>
  <si>
    <t>Routing dan Internet sharing</t>
  </si>
  <si>
    <t>I.2.5 Menjelaskan konsep VPN</t>
  </si>
  <si>
    <t>Mahasiswa dapat menjelaskan konsep VPN</t>
  </si>
  <si>
    <t>VPN</t>
  </si>
  <si>
    <t>I.3.1 Menjelaskan konsep dan rancangan konfigurasi DNS, Web server, Mail Server dan FTP Server</t>
  </si>
  <si>
    <t>Mahasiswa dapat merancang dan mengkonfigurasi DNS, Web server, Mail Server dan FTP Server</t>
  </si>
  <si>
    <t>DNS, Web server, Mail Server, dan FTP Server</t>
  </si>
  <si>
    <t>I.4.1 Menjelaskan rancangan dan konfigurasi jaringan wireless</t>
  </si>
  <si>
    <t>Mahasiswa dapat merancang dan mengkonfigurasi jaringan wireless</t>
  </si>
  <si>
    <t>2,4</t>
  </si>
  <si>
    <t>Jaringan Wireless</t>
  </si>
  <si>
    <t>I.5.1 Menjelaskan konsep trafik data jaringan cara menangkap dan menganalisa data yang lewat dalam jaringan komputer</t>
  </si>
  <si>
    <t>Mahasiswa dapat menangkap menganalisa data yang lewat dalam jaringan komputer</t>
  </si>
  <si>
    <t>Keamanan Jaringan</t>
  </si>
  <si>
    <t>I.1.6 Menjelaskan konsep Jaringan seluler</t>
  </si>
  <si>
    <t>Mahasiswa dapat menjelaskan konsep Jaringan seluler</t>
  </si>
  <si>
    <t>Jaringan Selular</t>
  </si>
  <si>
    <t>MATA KULIAH</t>
  </si>
  <si>
    <t>: Komunikasi Data dan Jaringan Komputer</t>
  </si>
  <si>
    <t>Tatap Muka</t>
  </si>
  <si>
    <t>CPL</t>
  </si>
  <si>
    <t>CPMK</t>
  </si>
  <si>
    <t>Indikator</t>
  </si>
  <si>
    <t>Nama Asesmen</t>
  </si>
  <si>
    <t>Bobot %</t>
  </si>
  <si>
    <t>Total Bobot CPL (%)</t>
  </si>
  <si>
    <t>Nilai Mhs</t>
  </si>
  <si>
    <t>Nilai Mhs x Bobot</t>
  </si>
  <si>
    <t>Ketercapaian CPL per MK</t>
  </si>
  <si>
    <t>KODE</t>
  </si>
  <si>
    <t>Jumlah dalam RPS</t>
  </si>
  <si>
    <t>Nilai perpertemuan</t>
  </si>
  <si>
    <t>1-5</t>
  </si>
  <si>
    <t>CPL-03
CPL-04</t>
  </si>
  <si>
    <t>I.1.1, I.1.2, I.1.3, I.1.4, I.1.5</t>
  </si>
  <si>
    <t>4 x TM</t>
  </si>
  <si>
    <t>3 x TM</t>
  </si>
  <si>
    <t>6 x TM</t>
  </si>
  <si>
    <t>6-10</t>
  </si>
  <si>
    <t>I.2.1, I.2.2, I.2.3, I.2.4, I.2.5</t>
  </si>
  <si>
    <t>11 x TM</t>
  </si>
  <si>
    <t>1 x TM</t>
  </si>
  <si>
    <t>I.3.1</t>
  </si>
  <si>
    <t>Kode Indikator</t>
  </si>
  <si>
    <t>I.1.1</t>
  </si>
  <si>
    <t>I</t>
  </si>
  <si>
    <t>I.4.1</t>
  </si>
  <si>
    <t>Kode CPMK</t>
  </si>
  <si>
    <t>pertemuan ke.</t>
  </si>
  <si>
    <t>I.5.1</t>
  </si>
  <si>
    <t>Misal :</t>
  </si>
  <si>
    <t>I.1.6</t>
  </si>
  <si>
    <t>Praktikum</t>
  </si>
  <si>
    <t>= 2,273 x 3</t>
  </si>
  <si>
    <t>--&gt; 2,273</t>
  </si>
  <si>
    <t>--&gt; 3</t>
  </si>
  <si>
    <t>CPL-03, CPMK-01 bentuk asessent menggunakan praktikum ada 3 pertemuan</t>
  </si>
  <si>
    <t>UK 1</t>
  </si>
  <si>
    <t>= 5 x 3</t>
  </si>
  <si>
    <t>--&gt; 5</t>
  </si>
  <si>
    <t>CPL-03, CPMK-01 bentuk asessent UK 1 materi ada dipertemuan 1-3</t>
  </si>
  <si>
    <t>Total Bobot CPL Berdasarkan Asesmen</t>
  </si>
  <si>
    <t>Nilai Bobot</t>
  </si>
  <si>
    <t>RUBRIK PENILAIAN OBE</t>
  </si>
  <si>
    <t>Dosen MK hanya mengisi rubrik di sisi kiri kolom kuning.</t>
  </si>
  <si>
    <t>Fakultas</t>
  </si>
  <si>
    <t>: Teknologi Industri</t>
  </si>
  <si>
    <t>Matakuliah</t>
  </si>
  <si>
    <t>skor untuk Nilai Deskriptif (1-4) (terisi otomatis dari komposisi assessment)</t>
  </si>
  <si>
    <t>Total Skor (Skor x Bobot Deskriptif)</t>
  </si>
  <si>
    <t>Program Studi</t>
  </si>
  <si>
    <t>: Teknik Informatika</t>
  </si>
  <si>
    <t>Kode/SKS/Semester</t>
  </si>
  <si>
    <t>: 1xxx / 2 / 6</t>
  </si>
  <si>
    <t>CPL/CPMK</t>
  </si>
  <si>
    <t>Tahun Akademik</t>
  </si>
  <si>
    <t>: 2020/2021</t>
  </si>
  <si>
    <t>Dosen</t>
  </si>
  <si>
    <t>:</t>
  </si>
  <si>
    <t>CPL 03</t>
  </si>
  <si>
    <t>CPL 04</t>
  </si>
  <si>
    <t>Kelas</t>
  </si>
  <si>
    <t>A</t>
  </si>
  <si>
    <t>CPMK 01</t>
  </si>
  <si>
    <t>CPMK 02</t>
  </si>
  <si>
    <t>CPMK 03</t>
  </si>
  <si>
    <t>CPMK 04</t>
  </si>
  <si>
    <t>CPMK 05</t>
  </si>
  <si>
    <t>IDENTITAS MAHASISWA</t>
  </si>
  <si>
    <t>KOMPONEN PENILAIAN</t>
  </si>
  <si>
    <t>Mahasiswa mampu menerapkan konsep teoritis bidang area Informatika terkait matematika dasar dan ilmu komputer untuk memodelkan masalah dan meningkatkan produktivitas dan Mahasiswa dapat menjelaskan konfigurasi dan memanfaatkan aplikasi jaringan komputer lokal</t>
  </si>
  <si>
    <t>Mahasiswa mampu menerapkan konsep teoritis bidang area Informatika terkait matematika dasar dan ilmu komputer untuk memodelkan masalah dan meningkatkan produktivitas dan Mahasiswa dapat merancang, menerapkan dan menguji subnet, supernet, routing, internet sharing, virtual LAN dan VPN</t>
  </si>
  <si>
    <t>Mahasiswa mampu menerapkan konsep teoritis bidang area Informatika terkait matematika dasar dan ilmu komputer untuk memodelkan masalah dan meningkatkan produktivitas dan Mahasiswa dapat menjelaskan konsep-konsep dan cara kerja server dan melakukan konfigurasi DNS, Web, Mail, dan FTP</t>
  </si>
  <si>
    <t>Mahasiswa mampu menerapkan konsep teoritis bidang area Informatika terkait matematika dasar dan ilmu komputer untuk memodelkan masalah dan meningkatkan produktivitas dan Mahasiswa dapat menjelaskan konsep dan cara kerja hotspot area dengan menerapkan DHCP (pemberian IP address otomatis kepada klient yang belum punya IP address)</t>
  </si>
  <si>
    <t>Mahasiswa mampu berpikir logis, kritis, sistematis dan inovatif, dan mampu mengambil keputusan secara tepat di bidang keahliannya dan Mahasiswa dapat menjelaskan tentang keamanan jaringan dan melakukan pengujian keamanan jaringan dengan menangkap lalu lintas paket dan menganalisanya</t>
  </si>
  <si>
    <t>Mahasiswa mampu berpikir logis, kritis, sistematis dan inovatif, dan mampu mengambil keputusan secara tepat di bidang keahliannya dan Mahasiswa dapat menjelaskan konfigurasi dan memanfaatkan aplikasi jaringan komputer lokal</t>
  </si>
  <si>
    <t>Mahasiswa mampu berpikir logis, kritis, sistematis dan inovatif, dan mampu mengambil keputusan secara tepat di bidang keahliannya dan Mahasiswa dapat merancang, menerapkan dan menguji subnet, supernet, routing, internet sharing, virtual LAN dan VPN</t>
  </si>
  <si>
    <t>Mahasiswa mampu berpikir logis, kritis, sistematis dan inovatif, dan mampu mengambil keputusan secara tepat di bidang keahliannya dan Mahasiswa dapat menjelaskan konsep-konsep dan cara kerja server dan melakukan konfigurasi DNS, Web, Mail, dan FTP</t>
  </si>
  <si>
    <t>Mahasiswa mampu berpikir logis, kritis, sistematis dan inovatif, dan mampu mengambil keputusan secara tepat di bidang keahliannya dan Mahasiswa dapat menjelaskan konsep dan cara kerja hotspot area dengan menerapkan DHCP (pemberian IP address otomatis kepada klient yang belum punya IP address)</t>
  </si>
  <si>
    <t>No</t>
  </si>
  <si>
    <t>NIM</t>
  </si>
  <si>
    <t>Nama Mahasiswa</t>
  </si>
  <si>
    <t>NA (Nilai Akhir)</t>
  </si>
  <si>
    <t>Huruf (PAP)*</t>
  </si>
  <si>
    <t>Kelulusan*</t>
  </si>
  <si>
    <t>Bobot Deskriptif</t>
  </si>
  <si>
    <t>Tabel Pengukuran CPMK Mahasiswa</t>
  </si>
  <si>
    <t>Mengukur Capaian CPL per Mata Kuliah (Bobot % CPL x Nilai Akhir)</t>
  </si>
  <si>
    <t>Bobot Kuantitatif (%)</t>
  </si>
  <si>
    <t>praktikum</t>
  </si>
  <si>
    <t>Lain-Lain</t>
  </si>
  <si>
    <t>Komposisi Assessment</t>
  </si>
  <si>
    <t>Tugas Mingguan, UK</t>
  </si>
  <si>
    <t>Tugas Mingguan, UK, UTS</t>
  </si>
  <si>
    <t>Tugas Mingguan, UK, UAS, Presentasi</t>
  </si>
  <si>
    <t>Tugas Mingguan, UAS, Presentasi</t>
  </si>
  <si>
    <t>Kuis, Tugas Mingguan</t>
  </si>
  <si>
    <t>CPL 3</t>
  </si>
  <si>
    <t>CPL 4</t>
  </si>
  <si>
    <t>Nilai Kuantitatif</t>
  </si>
  <si>
    <t>Nilai Deskriptif</t>
  </si>
  <si>
    <t>CPL 06</t>
  </si>
  <si>
    <t>ZAHRA AULIYA PUTRI DIANI</t>
  </si>
  <si>
    <t>ARI USMAN MARASABESSY</t>
  </si>
  <si>
    <t>ARIF SA'BANNA HASIBUAN</t>
  </si>
  <si>
    <t>REFANGGA AKHMAD RIZKI</t>
  </si>
  <si>
    <t>HENDRICK PUTRA</t>
  </si>
  <si>
    <t>M. HILMAN ALFIQRI</t>
  </si>
  <si>
    <t>AHLAN MARJAN</t>
  </si>
  <si>
    <t>ULYA IQBAL FAUZI</t>
  </si>
  <si>
    <t>NURUL LAILIA</t>
  </si>
  <si>
    <t>AZWAR</t>
  </si>
  <si>
    <t>MUHAMMAD ADHITYA PRATAMA</t>
  </si>
  <si>
    <t>NAVANDRA RAFA ARISENO</t>
  </si>
  <si>
    <t>MUHAMMAD RAMADHANDY NUZIRWAN</t>
  </si>
  <si>
    <t>FAHREZY A.D ROMERO PURBA</t>
  </si>
  <si>
    <t>AGUS GILANG AMANDA NAUFAL AN-NAFIS</t>
  </si>
  <si>
    <t>GERALDI JARI ASSAJI</t>
  </si>
  <si>
    <t>ADNAN ARKAN KURNIAWAN</t>
  </si>
  <si>
    <t>MUHAMMAD SURYA ANANDRI</t>
  </si>
  <si>
    <t>PASCALINO V BELLING BAHY PUTRA</t>
  </si>
  <si>
    <t>HANNY PUTRI MAULANA</t>
  </si>
  <si>
    <t>HILAL HAIDAR AMIN</t>
  </si>
  <si>
    <t>AHMAD TEJA MAULANA</t>
  </si>
  <si>
    <t>ATHIYYAH ALVITA PUTRI</t>
  </si>
  <si>
    <t>FIONITA LADY CHAVELLA</t>
  </si>
  <si>
    <t>SYAFA TRISYA HERNANDA</t>
  </si>
  <si>
    <t>MUH HERY AGUNG NUGRAHA</t>
  </si>
  <si>
    <t>AHDAN MUHAMMAD MUMTAZ</t>
  </si>
  <si>
    <t>TIDAK LULUS</t>
  </si>
  <si>
    <t>LULUS</t>
  </si>
  <si>
    <t>Keterangan:</t>
  </si>
  <si>
    <t>Andaikan batas ambang kelulusan CPMK dan CPL 75% ditetapkan oleh Prodi</t>
  </si>
  <si>
    <t>Syarat Kelulusan untuk Matakuliah yang SKSnya menyatu dengan praktikum : Mahasiswa mengikuti UAS dan Praktikum</t>
  </si>
  <si>
    <t>**) Ketentuan Baku Penilaian Kelulusan Matakuliah</t>
  </si>
  <si>
    <t>*) Penggunaan Metode PAN perlu penyesuaian ulang</t>
  </si>
  <si>
    <t>Metode PAP</t>
  </si>
  <si>
    <t>Metode PAN</t>
  </si>
  <si>
    <t>Distribusi Nilai</t>
  </si>
  <si>
    <t>Statistik:</t>
  </si>
  <si>
    <t>Konversi Nilai Deskriptif dengan ACUAN BAKU UNIVERSITAS</t>
  </si>
  <si>
    <t>Batas Bawah Nilai</t>
  </si>
  <si>
    <t>Nilai</t>
  </si>
  <si>
    <t>PAP</t>
  </si>
  <si>
    <t>PAN</t>
  </si>
  <si>
    <t>Mean (M)</t>
  </si>
  <si>
    <t>Label</t>
  </si>
  <si>
    <t>Yogyakarta,</t>
  </si>
  <si>
    <t>Tidak Lulus</t>
  </si>
  <si>
    <t>E</t>
  </si>
  <si>
    <t>-</t>
  </si>
  <si>
    <t>Standar Deviasi (SD)</t>
  </si>
  <si>
    <t>Tidak Menguasai</t>
  </si>
  <si>
    <t>Dosen Pengampu,</t>
  </si>
  <si>
    <t>D</t>
  </si>
  <si>
    <t>M - (1,5*SD)</t>
  </si>
  <si>
    <t>A-</t>
  </si>
  <si>
    <t>Kurang Menguasai</t>
  </si>
  <si>
    <t>D+</t>
  </si>
  <si>
    <t>M - (0,5*SD)</t>
  </si>
  <si>
    <t>B+</t>
  </si>
  <si>
    <t>C-</t>
  </si>
  <si>
    <t>M - (0,3*SD)</t>
  </si>
  <si>
    <t>B</t>
  </si>
  <si>
    <t>Cukup Menguasai</t>
  </si>
  <si>
    <t>Lulus</t>
  </si>
  <si>
    <t>C</t>
  </si>
  <si>
    <t>M - (0,1*SD)</t>
  </si>
  <si>
    <t>B-</t>
  </si>
  <si>
    <t>C+</t>
  </si>
  <si>
    <t>M + (0,1*SD)</t>
  </si>
  <si>
    <t>(Nama Dosen)</t>
  </si>
  <si>
    <t>M + (0,3*SD)</t>
  </si>
  <si>
    <t>Menguasai</t>
  </si>
  <si>
    <t>(NIP/NIY)</t>
  </si>
  <si>
    <t>M + (0,5*SD)</t>
  </si>
  <si>
    <t>M + (0,8*SD)</t>
  </si>
  <si>
    <t>M + (1,2*SD)</t>
  </si>
  <si>
    <t>Sangat Menguasai</t>
  </si>
  <si>
    <t>M + (1,5*SD)</t>
  </si>
  <si>
    <t>Jumlah</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</si>
</sst>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m"/>
  </numFmts>
  <fonts count="29">
    <font>
      <sz val="11.0"/>
      <color theme="1"/>
      <name val="Arial"/>
      <scheme val="minor"/>
    </font>
    <font>
      <sz val="11.0"/>
      <color theme="1"/>
      <name val="Calibri"/>
    </font>
    <font/>
    <font>
      <b/>
      <sz val="14.0"/>
      <color rgb="FF000000"/>
      <name val="Arial"/>
    </font>
    <font>
      <b/>
      <sz val="10.0"/>
      <color rgb="FF000000"/>
      <name val="Arial"/>
    </font>
    <font>
      <sz val="10.0"/>
      <color theme="1"/>
      <name val="Arial"/>
    </font>
    <font>
      <b/>
      <sz val="10.0"/>
      <color theme="1"/>
      <name val="Arial"/>
    </font>
    <font>
      <sz val="11.0"/>
      <color theme="1"/>
      <name val="Arial"/>
    </font>
    <font>
      <b/>
      <sz val="11.0"/>
      <color theme="1"/>
      <name val="Arial"/>
    </font>
    <font>
      <sz val="10.0"/>
      <color rgb="FF000000"/>
      <name val="Arial"/>
    </font>
    <font>
      <b/>
      <sz val="11.0"/>
      <color theme="1"/>
      <name val="Calibri"/>
    </font>
    <font>
      <sz val="10.0"/>
      <color theme="1"/>
      <name val="Tahoma"/>
    </font>
    <font>
      <b/>
      <sz val="10.0"/>
      <color theme="1"/>
      <name val="Calibri"/>
    </font>
    <font>
      <sz val="10.0"/>
      <color theme="1"/>
      <name val="Calibri"/>
    </font>
    <font>
      <b/>
      <sz val="26.0"/>
      <color theme="1"/>
      <name val="Calibri"/>
    </font>
    <font>
      <i/>
      <sz val="16.0"/>
      <color theme="1"/>
      <name val="Calibri"/>
    </font>
    <font>
      <b/>
      <i/>
      <sz val="11.0"/>
      <color theme="1"/>
      <name val="Calibri"/>
    </font>
    <font>
      <b/>
      <sz val="18.0"/>
      <color theme="1"/>
      <name val="Arial"/>
    </font>
    <font>
      <b/>
      <sz val="20.0"/>
      <color theme="1"/>
      <name val="Arial"/>
    </font>
    <font>
      <b/>
      <i/>
      <sz val="9.0"/>
      <color theme="1"/>
      <name val="Calibri"/>
    </font>
    <font>
      <b/>
      <sz val="14.0"/>
      <color theme="1"/>
      <name val="Arial"/>
    </font>
    <font>
      <b/>
      <sz val="12.0"/>
      <color theme="1"/>
      <name val="Arial"/>
    </font>
    <font>
      <i/>
      <sz val="11.0"/>
      <color theme="1"/>
      <name val="Calibri"/>
    </font>
    <font>
      <b/>
      <i/>
      <sz val="14.0"/>
      <color theme="1"/>
      <name val="Calibri"/>
    </font>
    <font>
      <sz val="11.0"/>
      <color rgb="FF000000"/>
      <name val="Calibri"/>
    </font>
    <font>
      <color theme="1"/>
      <name val="Arial"/>
      <scheme val="minor"/>
    </font>
    <font>
      <color theme="1"/>
      <name val="Arial"/>
    </font>
    <font>
      <i/>
      <sz val="10.0"/>
      <color theme="1"/>
      <name val="Arial"/>
    </font>
    <font>
      <b/>
      <sz val="12.0"/>
      <color theme="1"/>
      <name val="Calibri"/>
    </font>
  </fonts>
  <fills count="25">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CCCCCC"/>
        <bgColor rgb="FFCCCCCC"/>
      </patternFill>
    </fill>
    <fill>
      <patternFill patternType="solid">
        <fgColor rgb="FFFFE598"/>
        <bgColor rgb="FFFFE598"/>
      </patternFill>
    </fill>
    <fill>
      <patternFill patternType="solid">
        <fgColor rgb="FFC6EFCE"/>
        <bgColor rgb="FFC6EFCE"/>
      </patternFill>
    </fill>
    <fill>
      <patternFill patternType="solid">
        <fgColor rgb="FFFFFFFF"/>
        <bgColor rgb="FFFFFFFF"/>
      </patternFill>
    </fill>
    <fill>
      <patternFill patternType="solid">
        <fgColor rgb="FFD0CECE"/>
        <bgColor rgb="FFD0CECE"/>
      </patternFill>
    </fill>
    <fill>
      <patternFill patternType="solid">
        <fgColor rgb="FFBFBFBF"/>
        <bgColor rgb="FFBFBFBF"/>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
      <patternFill patternType="solid">
        <fgColor rgb="FF9CC2E5"/>
        <bgColor rgb="FF9CC2E5"/>
      </patternFill>
    </fill>
    <fill>
      <patternFill patternType="solid">
        <fgColor rgb="FFFFFF00"/>
        <bgColor rgb="FFFFFF00"/>
      </patternFill>
    </fill>
    <fill>
      <patternFill patternType="solid">
        <fgColor rgb="FFC5E0B3"/>
        <bgColor rgb="FFC5E0B3"/>
      </patternFill>
    </fill>
    <fill>
      <patternFill patternType="solid">
        <fgColor rgb="FFF4B083"/>
        <bgColor rgb="FFF4B083"/>
      </patternFill>
    </fill>
    <fill>
      <patternFill patternType="solid">
        <fgColor rgb="FFDEEAF6"/>
        <bgColor rgb="FFDEEAF6"/>
      </patternFill>
    </fill>
    <fill>
      <patternFill patternType="solid">
        <fgColor rgb="FFFBE4D5"/>
        <bgColor rgb="FFFBE4D5"/>
      </patternFill>
    </fill>
    <fill>
      <patternFill patternType="solid">
        <fgColor rgb="FF000000"/>
        <bgColor rgb="FF000000"/>
      </patternFill>
    </fill>
    <fill>
      <patternFill patternType="solid">
        <fgColor rgb="FF0EE2E2"/>
        <bgColor rgb="FF0EE2E2"/>
      </patternFill>
    </fill>
    <fill>
      <patternFill patternType="solid">
        <fgColor rgb="FFF4CCCC"/>
        <bgColor rgb="FFF4CCCC"/>
      </patternFill>
    </fill>
    <fill>
      <patternFill patternType="solid">
        <fgColor rgb="FFFFD965"/>
        <bgColor rgb="FFFFD965"/>
      </patternFill>
    </fill>
    <fill>
      <patternFill patternType="solid">
        <fgColor rgb="FFFFC000"/>
        <bgColor rgb="FFFFC000"/>
      </patternFill>
    </fill>
    <fill>
      <patternFill patternType="solid">
        <fgColor rgb="FF93C47D"/>
        <bgColor rgb="FF93C47D"/>
      </patternFill>
    </fill>
  </fills>
  <borders count="96">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left style="thin">
        <color rgb="FF000000"/>
      </left>
      <top/>
      <bottom style="thin">
        <color rgb="FF000000"/>
      </bottom>
    </border>
    <border>
      <right style="thin">
        <color rgb="FF000000"/>
      </right>
      <top/>
      <bottom style="thin">
        <color rgb="FF000000"/>
      </bottom>
    </border>
    <border>
      <left/>
      <top/>
      <bottom style="thin">
        <color rgb="FF000000"/>
      </bottom>
    </border>
    <border>
      <top/>
      <bottom style="thin">
        <color rgb="FF000000"/>
      </bottom>
    </border>
    <border>
      <left/>
      <right style="thin">
        <color rgb="FF000000"/>
      </right>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top/>
      <bottom/>
    </border>
    <border>
      <right style="thin">
        <color rgb="FF000000"/>
      </right>
      <top/>
      <bottom/>
    </border>
    <border>
      <right/>
      <top/>
      <bottom style="thin">
        <color rgb="FF000000"/>
      </bottom>
    </border>
    <border>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bottom style="thin">
        <color rgb="FF000000"/>
      </bottom>
    </border>
    <border>
      <left style="thin">
        <color rgb="FF000000"/>
      </left>
      <right style="thin">
        <color rgb="FF000000"/>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medium">
        <color rgb="FFCCCCCC"/>
      </left>
      <right style="medium">
        <color rgb="FFCCCCCC"/>
      </right>
      <top style="medium">
        <color rgb="FFCCCCCC"/>
      </top>
      <bottom style="medium">
        <color rgb="FFCCCCCC"/>
      </bottom>
    </border>
    <border>
      <left style="medium">
        <color rgb="FFCCCCCC"/>
      </left>
      <top style="medium">
        <color rgb="FFCCCCCC"/>
      </top>
    </border>
    <border>
      <right style="medium">
        <color rgb="FFCCCCCC"/>
      </right>
      <top style="medium">
        <color rgb="FFCCCCCC"/>
      </top>
    </border>
    <border>
      <left style="medium">
        <color rgb="FFCCCCCC"/>
      </left>
      <right style="medium">
        <color rgb="FFCCCCCC"/>
      </right>
      <top style="medium">
        <color rgb="FFCCCCCC"/>
      </top>
    </border>
    <border>
      <top style="medium">
        <color rgb="FFCCCCCC"/>
      </top>
      <bottom style="medium">
        <color rgb="FFCCCCCC"/>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medium">
        <color rgb="FFCCCCCC"/>
      </right>
      <top style="medium">
        <color rgb="FFCCCCCC"/>
      </top>
      <bottom style="medium">
        <color rgb="FFCCCCCC"/>
      </bottom>
    </border>
    <border>
      <left style="thin">
        <color rgb="FF000000"/>
      </left>
      <right style="thin">
        <color rgb="FF000000"/>
      </right>
      <top style="thin">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medium">
        <color rgb="FFCCCCCC"/>
      </left>
      <right style="medium">
        <color rgb="FFCCCCCC"/>
      </right>
      <bottom style="medium">
        <color rgb="FFCCCCCC"/>
      </bottom>
    </border>
    <border>
      <left style="medium">
        <color rgb="FFCCCCCC"/>
      </left>
      <right style="medium">
        <color rgb="FFCCCCCC"/>
      </right>
      <top style="medium">
        <color rgb="FFCCCCCC"/>
      </top>
      <bottom style="medium">
        <color rgb="FF000000"/>
      </bottom>
    </border>
    <border>
      <left style="medium">
        <color rgb="FFCCCCCC"/>
      </left>
      <right style="medium">
        <color rgb="FF000000"/>
      </right>
      <top style="medium">
        <color rgb="FFCCCCCC"/>
      </top>
      <bottom style="medium">
        <color rgb="FFCCCCCC"/>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top style="medium">
        <color rgb="FFCCCCCC"/>
      </top>
      <bottom style="medium">
        <color rgb="FF000000"/>
      </bottom>
    </border>
    <border>
      <top style="medium">
        <color rgb="FFCCCCCC"/>
      </top>
      <bottom style="medium">
        <color rgb="FF000000"/>
      </bottom>
    </border>
    <border>
      <right style="medium">
        <color rgb="FFCCCCCC"/>
      </right>
      <top style="medium">
        <color rgb="FFCCCCCC"/>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CCCCCC"/>
      </left>
      <top style="medium">
        <color rgb="FF000000"/>
      </top>
      <bottom style="medium">
        <color rgb="FFCCCCCC"/>
      </bottom>
    </border>
    <border>
      <top style="medium">
        <color rgb="FF000000"/>
      </top>
      <bottom style="medium">
        <color rgb="FFCCCCCC"/>
      </bottom>
    </border>
    <border>
      <right style="medium">
        <color rgb="FFCCCCCC"/>
      </right>
      <top style="medium">
        <color rgb="FF000000"/>
      </top>
      <bottom style="medium">
        <color rgb="FFCCCCCC"/>
      </bottom>
    </border>
    <border>
      <left style="medium">
        <color rgb="FFCCCCCC"/>
      </left>
      <top style="medium">
        <color rgb="FF000000"/>
      </top>
      <bottom style="medium">
        <color rgb="FF000000"/>
      </bottom>
    </border>
    <border>
      <left style="medium">
        <color rgb="FF000000"/>
      </left>
      <right style="medium">
        <color rgb="FFCCCCCC"/>
      </right>
      <top style="medium">
        <color rgb="FF000000"/>
      </top>
    </border>
    <border>
      <left style="medium">
        <color rgb="FFCCCCCC"/>
      </left>
      <top style="medium">
        <color rgb="FF000000"/>
      </top>
    </border>
    <border>
      <top style="medium">
        <color rgb="FF000000"/>
      </top>
    </border>
    <border>
      <right style="medium">
        <color rgb="FFCCCCCC"/>
      </right>
      <top style="medium">
        <color rgb="FF000000"/>
      </top>
    </border>
    <border>
      <left style="medium">
        <color rgb="FFCCCCCC"/>
      </left>
      <top style="medium">
        <color rgb="FFCCCCCC"/>
      </top>
      <bottom style="medium">
        <color rgb="FFCCCCCC"/>
      </bottom>
    </border>
    <border>
      <left style="medium">
        <color rgb="FF000000"/>
      </left>
      <right style="medium">
        <color rgb="FFCCCCCC"/>
      </right>
    </border>
    <border>
      <left style="medium">
        <color rgb="FFCCCCCC"/>
      </left>
    </border>
    <border>
      <right style="medium">
        <color rgb="FFCCCCCC"/>
      </right>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right style="medium">
        <color rgb="FF000000"/>
      </right>
      <top style="medium">
        <color rgb="FFCCCCCC"/>
      </top>
      <bottom style="medium">
        <color rgb="FF000000"/>
      </bottom>
    </border>
    <border>
      <left style="medium">
        <color rgb="FFCCCCCC"/>
      </left>
      <bottom style="medium">
        <color rgb="FF000000"/>
      </bottom>
    </border>
    <border>
      <bottom style="medium">
        <color rgb="FF000000"/>
      </bottom>
    </border>
    <border>
      <right style="medium">
        <color rgb="FFCCCCCC"/>
      </right>
      <bottom style="medium">
        <color rgb="FF000000"/>
      </bottom>
    </border>
    <border>
      <right/>
      <top style="medium">
        <color rgb="FF000000"/>
      </top>
      <bottom style="medium">
        <color rgb="FF000000"/>
      </bottom>
    </border>
    <border>
      <left style="medium">
        <color rgb="FF000000"/>
      </left>
      <right style="medium">
        <color rgb="FF000000"/>
      </right>
    </border>
    <border>
      <left style="medium">
        <color rgb="FF000000"/>
      </left>
      <right style="medium">
        <color rgb="FFCCCCCC"/>
      </right>
      <bottom style="medium">
        <color rgb="FF000000"/>
      </bottom>
    </border>
    <border>
      <left style="medium">
        <color rgb="FFCCCCCC"/>
      </left>
      <right style="medium">
        <color rgb="FF000000"/>
      </right>
      <top style="medium">
        <color rgb="FFCCCCCC"/>
      </top>
    </border>
    <border>
      <left style="medium">
        <color rgb="FFCCCCCC"/>
      </left>
      <right style="medium">
        <color rgb="FF000000"/>
      </right>
      <top style="medium">
        <color rgb="FFCCCCCC"/>
      </top>
      <bottom/>
    </border>
    <border>
      <left style="medium">
        <color rgb="FFCCCCCC"/>
      </left>
      <right style="thick">
        <color rgb="FF000000"/>
      </right>
      <top/>
      <bottom style="thick">
        <color rgb="FF000000"/>
      </bottom>
    </border>
    <border>
      <left style="medium">
        <color rgb="FFCCCCCC"/>
      </left>
      <right/>
      <top style="medium">
        <color rgb="FFCCCCCC"/>
      </top>
      <bottom style="medium">
        <color rgb="FFCCCCCC"/>
      </bottom>
    </border>
    <border>
      <left/>
      <right style="medium">
        <color rgb="FF000000"/>
      </right>
      <top style="medium">
        <color rgb="FFCCCCCC"/>
      </top>
      <bottom style="medium">
        <color rgb="FF000000"/>
      </bottom>
    </border>
    <border>
      <left style="medium">
        <color rgb="FFCCCCCC"/>
      </left>
      <right style="thick">
        <color rgb="FF000000"/>
      </right>
      <top style="medium">
        <color rgb="FFCCCCCC"/>
      </top>
      <bottom style="thick">
        <color rgb="FF000000"/>
      </bottom>
    </border>
    <border>
      <left style="medium">
        <color rgb="FFCCCCCC"/>
      </left>
      <right style="medium">
        <color rgb="FF000000"/>
      </right>
      <top style="medium">
        <color rgb="FFCCCCCC"/>
      </top>
      <bottom style="thick">
        <color rgb="FF000000"/>
      </bottom>
    </border>
    <border>
      <left style="medium">
        <color rgb="FFCCCCCC"/>
      </left>
      <right/>
      <top style="medium">
        <color rgb="FFCCCCCC"/>
      </top>
      <bottom/>
    </border>
    <border>
      <left style="medium">
        <color rgb="FFCCCCCC"/>
      </left>
      <right/>
      <top style="medium">
        <color rgb="FFCCCCCC"/>
      </top>
      <bottom style="medium">
        <color rgb="FF000000"/>
      </bottom>
    </border>
    <border>
      <right style="medium">
        <color rgb="FFCCCCCC"/>
      </right>
      <bottom style="medium">
        <color rgb="FFCCCCCC"/>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medium">
        <color rgb="FF000000"/>
      </left>
    </border>
    <border>
      <right style="medium">
        <color rgb="FF000000"/>
      </right>
    </border>
  </borders>
  <cellStyleXfs count="1">
    <xf borderId="0" fillId="0" fontId="0" numFmtId="0" applyAlignment="1" applyFont="1"/>
  </cellStyleXfs>
  <cellXfs count="280">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Border="1" applyFont="1"/>
    <xf borderId="1" fillId="2" fontId="3" numFmtId="0" xfId="0" applyAlignment="1" applyBorder="1" applyFill="1" applyFont="1">
      <alignment horizontal="center" shrinkToFit="0" vertical="center" wrapText="1"/>
    </xf>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4" fillId="0" fontId="4" numFmtId="0" xfId="0" applyAlignment="1" applyBorder="1" applyFont="1">
      <alignment vertical="top"/>
    </xf>
    <xf borderId="9" fillId="3" fontId="4" numFmtId="0" xfId="0" applyAlignment="1" applyBorder="1" applyFill="1" applyFont="1">
      <alignment horizontal="center" vertical="top"/>
    </xf>
    <xf borderId="10" fillId="0" fontId="2" numFmtId="0" xfId="0" applyBorder="1" applyFont="1"/>
    <xf borderId="11" fillId="3" fontId="4" numFmtId="0" xfId="0" applyAlignment="1" applyBorder="1" applyFont="1">
      <alignment horizontal="center" vertical="center"/>
    </xf>
    <xf borderId="12" fillId="0" fontId="2" numFmtId="0" xfId="0" applyBorder="1" applyFont="1"/>
    <xf borderId="13" fillId="3" fontId="4" numFmtId="0" xfId="0" applyAlignment="1" applyBorder="1" applyFont="1">
      <alignment horizontal="center" vertical="center"/>
    </xf>
    <xf borderId="14" fillId="0" fontId="5" numFmtId="0" xfId="0" applyAlignment="1" applyBorder="1" applyFont="1">
      <alignment horizontal="center" shrinkToFit="0" vertical="center" wrapText="1"/>
    </xf>
    <xf borderId="15" fillId="0" fontId="2" numFmtId="0" xfId="0" applyBorder="1" applyFont="1"/>
    <xf borderId="14" fillId="0" fontId="5" numFmtId="0" xfId="0" applyAlignment="1" applyBorder="1" applyFont="1">
      <alignment horizontal="center" vertical="center"/>
    </xf>
    <xf borderId="16" fillId="0" fontId="2" numFmtId="0" xfId="0" applyBorder="1" applyFont="1"/>
    <xf borderId="8" fillId="0" fontId="5" numFmtId="0" xfId="0" applyAlignment="1" applyBorder="1" applyFont="1">
      <alignment horizontal="center" vertical="center"/>
    </xf>
    <xf borderId="7" fillId="0" fontId="5" numFmtId="0" xfId="0" applyAlignment="1" applyBorder="1" applyFont="1">
      <alignment horizontal="center" vertical="center"/>
    </xf>
    <xf borderId="1" fillId="0" fontId="4" numFmtId="0" xfId="0" applyAlignment="1" applyBorder="1" applyFont="1">
      <alignment horizontal="left" vertical="top"/>
    </xf>
    <xf borderId="11" fillId="4" fontId="4" numFmtId="0" xfId="0" applyAlignment="1" applyBorder="1" applyFill="1" applyFont="1">
      <alignment horizontal="center" vertical="top"/>
    </xf>
    <xf borderId="11" fillId="4" fontId="6" numFmtId="0" xfId="0" applyAlignment="1" applyBorder="1" applyFont="1">
      <alignment horizontal="center"/>
    </xf>
    <xf borderId="8" fillId="0" fontId="5" numFmtId="0" xfId="0" applyAlignment="1" applyBorder="1" applyFont="1">
      <alignment vertical="top"/>
    </xf>
    <xf borderId="8" fillId="0" fontId="6" numFmtId="0" xfId="0" applyAlignment="1" applyBorder="1" applyFont="1">
      <alignment horizontal="center"/>
    </xf>
    <xf borderId="14" fillId="0" fontId="6" numFmtId="0" xfId="0" applyAlignment="1" applyBorder="1" applyFont="1">
      <alignment vertical="top"/>
    </xf>
    <xf borderId="8" fillId="0" fontId="7" numFmtId="0" xfId="0" applyAlignment="1" applyBorder="1" applyFont="1">
      <alignment shrinkToFit="0" vertical="center" wrapText="1"/>
    </xf>
    <xf borderId="1" fillId="0" fontId="6" numFmtId="0" xfId="0" applyAlignment="1" applyBorder="1" applyFont="1">
      <alignment shrinkToFit="0" vertical="top" wrapText="1"/>
    </xf>
    <xf borderId="11" fillId="3" fontId="4" numFmtId="0" xfId="0" applyAlignment="1" applyBorder="1" applyFont="1">
      <alignment vertical="top"/>
    </xf>
    <xf borderId="9" fillId="5" fontId="1" numFmtId="0" xfId="0" applyAlignment="1" applyBorder="1" applyFill="1" applyFont="1">
      <alignment horizontal="left" vertical="top"/>
    </xf>
    <xf borderId="14" fillId="5" fontId="1" numFmtId="0" xfId="0" applyAlignment="1" applyBorder="1" applyFont="1">
      <alignment horizontal="left" vertical="top"/>
    </xf>
    <xf borderId="8" fillId="0" fontId="6" numFmtId="0" xfId="0" applyAlignment="1" applyBorder="1" applyFont="1">
      <alignment vertical="top"/>
    </xf>
    <xf borderId="11" fillId="3" fontId="6" numFmtId="0" xfId="0" applyAlignment="1" applyBorder="1" applyFont="1">
      <alignment vertical="top"/>
    </xf>
    <xf borderId="17" fillId="3" fontId="6" numFmtId="0" xfId="0" applyAlignment="1" applyBorder="1" applyFont="1">
      <alignment vertical="top"/>
    </xf>
    <xf borderId="18" fillId="0" fontId="2" numFmtId="0" xfId="0" applyBorder="1" applyFont="1"/>
    <xf borderId="11" fillId="6" fontId="1" numFmtId="0" xfId="0" applyAlignment="1" applyBorder="1" applyFill="1" applyFont="1">
      <alignment vertical="top"/>
    </xf>
    <xf borderId="19" fillId="0" fontId="2" numFmtId="0" xfId="0" applyBorder="1" applyFont="1"/>
    <xf borderId="14" fillId="5" fontId="1" numFmtId="0" xfId="0" applyAlignment="1" applyBorder="1" applyFont="1">
      <alignment horizontal="center" vertical="top"/>
    </xf>
    <xf borderId="14" fillId="6" fontId="1" numFmtId="0" xfId="0" applyAlignment="1" applyBorder="1" applyFont="1">
      <alignment horizontal="left" vertical="top"/>
    </xf>
    <xf borderId="20" fillId="0" fontId="2" numFmtId="0" xfId="0" applyBorder="1" applyFont="1"/>
    <xf borderId="14" fillId="6" fontId="1" numFmtId="0" xfId="0" applyAlignment="1" applyBorder="1" applyFont="1">
      <alignment horizontal="left" shrinkToFit="0" vertical="top" wrapText="1"/>
    </xf>
    <xf borderId="11" fillId="6" fontId="1" numFmtId="0" xfId="0" applyAlignment="1" applyBorder="1" applyFont="1">
      <alignment shrinkToFit="0" vertical="top" wrapText="1"/>
    </xf>
    <xf borderId="8" fillId="0" fontId="8" numFmtId="0" xfId="0" applyAlignment="1" applyBorder="1" applyFont="1">
      <alignment vertical="top"/>
    </xf>
    <xf borderId="8" fillId="0" fontId="7" numFmtId="0" xfId="0" applyAlignment="1" applyBorder="1" applyFont="1">
      <alignment vertical="top"/>
    </xf>
    <xf borderId="1" fillId="0" fontId="6" numFmtId="0" xfId="0" applyAlignment="1" applyBorder="1" applyFont="1">
      <alignment vertical="top"/>
    </xf>
    <xf borderId="13" fillId="3" fontId="6" numFmtId="0" xfId="0" applyAlignment="1" applyBorder="1" applyFont="1">
      <alignment horizontal="center" vertical="top"/>
    </xf>
    <xf borderId="11" fillId="3" fontId="6" numFmtId="0" xfId="0" applyAlignment="1" applyBorder="1" applyFont="1">
      <alignment horizontal="center" vertical="top"/>
    </xf>
    <xf borderId="13" fillId="3" fontId="6" numFmtId="0" xfId="0" applyAlignment="1" applyBorder="1" applyFont="1">
      <alignment horizontal="center" shrinkToFit="0" vertical="top" wrapText="1"/>
    </xf>
    <xf borderId="7" fillId="0" fontId="5" numFmtId="0" xfId="0" applyAlignment="1" applyBorder="1" applyFont="1">
      <alignment horizontal="center" vertical="top"/>
    </xf>
    <xf borderId="14" fillId="0" fontId="5" numFmtId="0" xfId="0" applyAlignment="1" applyBorder="1" applyFont="1">
      <alignment horizontal="left" shrinkToFit="0" vertical="top" wrapText="1"/>
    </xf>
    <xf borderId="21" fillId="7" fontId="9" numFmtId="0" xfId="0" applyAlignment="1" applyBorder="1" applyFill="1" applyFont="1">
      <alignment horizontal="center" vertical="top"/>
    </xf>
    <xf borderId="11" fillId="7" fontId="9" numFmtId="0" xfId="0" applyAlignment="1" applyBorder="1" applyFont="1">
      <alignment vertical="top"/>
    </xf>
    <xf borderId="11" fillId="7" fontId="9" numFmtId="9" xfId="0" applyAlignment="1" applyBorder="1" applyFont="1" applyNumberFormat="1">
      <alignment horizontal="center" vertical="top"/>
    </xf>
    <xf borderId="1" fillId="7" fontId="9" numFmtId="9" xfId="0" applyAlignment="1" applyBorder="1" applyFont="1" applyNumberFormat="1">
      <alignment horizontal="center" vertical="center"/>
    </xf>
    <xf borderId="14" fillId="0" fontId="5" numFmtId="0" xfId="0" applyAlignment="1" applyBorder="1" applyFont="1">
      <alignment horizontal="left" vertical="top"/>
    </xf>
    <xf borderId="22" fillId="7" fontId="9" numFmtId="0" xfId="0" applyAlignment="1" applyBorder="1" applyFont="1">
      <alignment horizontal="center" vertical="top"/>
    </xf>
    <xf borderId="14" fillId="7" fontId="9" numFmtId="0" xfId="0" applyAlignment="1" applyBorder="1" applyFont="1">
      <alignment vertical="top"/>
    </xf>
    <xf borderId="21" fillId="0" fontId="5" numFmtId="0" xfId="0" applyAlignment="1" applyBorder="1" applyFont="1">
      <alignment horizontal="center" vertical="top"/>
    </xf>
    <xf borderId="9" fillId="7" fontId="4" numFmtId="0" xfId="0" applyAlignment="1" applyBorder="1" applyFont="1">
      <alignment horizontal="right" vertical="top"/>
    </xf>
    <xf borderId="11" fillId="7" fontId="4" numFmtId="9" xfId="0" applyAlignment="1" applyBorder="1" applyFont="1" applyNumberFormat="1">
      <alignment horizontal="center" vertical="top"/>
    </xf>
    <xf borderId="14" fillId="7" fontId="4" numFmtId="9" xfId="0" applyAlignment="1" applyBorder="1" applyFont="1" applyNumberFormat="1">
      <alignment horizontal="center" vertical="top"/>
    </xf>
    <xf borderId="1" fillId="0" fontId="6" numFmtId="0" xfId="0" applyAlignment="1" applyBorder="1" applyFont="1">
      <alignment horizontal="left" vertical="top"/>
    </xf>
    <xf borderId="11" fillId="8" fontId="4" numFmtId="0" xfId="0" applyAlignment="1" applyBorder="1" applyFill="1" applyFont="1">
      <alignment vertical="top"/>
    </xf>
    <xf borderId="8" fillId="0" fontId="5" numFmtId="0" xfId="0" applyBorder="1" applyFont="1"/>
    <xf borderId="7" fillId="0" fontId="5" numFmtId="0" xfId="0" applyBorder="1" applyFont="1"/>
    <xf borderId="14" fillId="0" fontId="4" numFmtId="0" xfId="0" applyAlignment="1" applyBorder="1" applyFont="1">
      <alignment horizontal="left" vertical="top"/>
    </xf>
    <xf borderId="23" fillId="7" fontId="9" numFmtId="0" xfId="0" applyAlignment="1" applyBorder="1" applyFont="1">
      <alignment vertical="top"/>
    </xf>
    <xf borderId="8" fillId="0" fontId="9" numFmtId="0" xfId="0" applyAlignment="1" applyBorder="1" applyFont="1">
      <alignment vertical="top"/>
    </xf>
    <xf borderId="0" fillId="0" fontId="10" numFmtId="0" xfId="0" applyFont="1"/>
    <xf borderId="8" fillId="0" fontId="4" numFmtId="0" xfId="0" applyAlignment="1" applyBorder="1" applyFont="1">
      <alignment vertical="top"/>
    </xf>
    <xf borderId="23" fillId="8" fontId="4" numFmtId="0" xfId="0" applyAlignment="1" applyBorder="1" applyFont="1">
      <alignment vertical="top"/>
    </xf>
    <xf borderId="8" fillId="0" fontId="5" numFmtId="0" xfId="0" applyAlignment="1" applyBorder="1" applyFont="1">
      <alignment vertical="center"/>
    </xf>
    <xf borderId="8" fillId="0" fontId="5" numFmtId="0" xfId="0" applyAlignment="1" applyBorder="1" applyFont="1">
      <alignment shrinkToFit="0" vertical="center" wrapText="1"/>
    </xf>
    <xf borderId="14" fillId="0" fontId="5" numFmtId="0" xfId="0" applyAlignment="1" applyBorder="1" applyFont="1">
      <alignment horizontal="left"/>
    </xf>
    <xf borderId="24" fillId="2" fontId="6" numFmtId="0" xfId="0" applyAlignment="1" applyBorder="1" applyFont="1">
      <alignment horizontal="center" shrinkToFit="0" vertical="center" wrapText="1"/>
    </xf>
    <xf borderId="25" fillId="2" fontId="6" numFmtId="0" xfId="0" applyAlignment="1" applyBorder="1" applyFont="1">
      <alignment horizontal="center" shrinkToFit="0" vertical="center" wrapText="1"/>
    </xf>
    <xf borderId="26" fillId="0" fontId="2" numFmtId="0" xfId="0" applyBorder="1" applyFont="1"/>
    <xf borderId="27" fillId="0" fontId="2" numFmtId="0" xfId="0" applyBorder="1" applyFont="1"/>
    <xf borderId="21" fillId="0" fontId="5" numFmtId="0" xfId="0" applyAlignment="1" applyBorder="1" applyFont="1">
      <alignment horizontal="center" vertical="center"/>
    </xf>
    <xf borderId="14" fillId="0" fontId="1" numFmtId="0" xfId="0" applyAlignment="1" applyBorder="1" applyFont="1">
      <alignment horizontal="left" shrinkToFit="0" vertical="center" wrapText="1"/>
    </xf>
    <xf borderId="14" fillId="0" fontId="5" numFmtId="0" xfId="0" applyAlignment="1" applyBorder="1" applyFont="1">
      <alignment horizontal="left" shrinkToFit="0" vertical="center" wrapText="1"/>
    </xf>
    <xf borderId="21" fillId="0" fontId="1" numFmtId="0" xfId="0" applyAlignment="1" applyBorder="1" applyFont="1">
      <alignment horizontal="left" shrinkToFit="0" vertical="center" wrapText="1"/>
    </xf>
    <xf borderId="14" fillId="0" fontId="5" numFmtId="0" xfId="0" applyAlignment="1" applyBorder="1" applyFont="1">
      <alignment shrinkToFit="0" vertical="center" wrapText="1"/>
    </xf>
    <xf borderId="14" fillId="0" fontId="6" numFmtId="0" xfId="0" applyAlignment="1" applyBorder="1" applyFont="1">
      <alignment horizontal="center" vertical="center"/>
    </xf>
    <xf borderId="0" fillId="0" fontId="1" numFmtId="0" xfId="0" applyAlignment="1" applyFont="1">
      <alignment vertical="center"/>
    </xf>
    <xf borderId="0" fillId="0" fontId="7" numFmtId="0" xfId="0" applyAlignment="1" applyFont="1">
      <alignment horizontal="left" shrinkToFit="0" vertical="center" wrapText="1"/>
    </xf>
    <xf borderId="21" fillId="0" fontId="5" numFmtId="0" xfId="0" applyAlignment="1" applyBorder="1" applyFont="1">
      <alignment horizontal="left" shrinkToFit="0" vertical="center" wrapText="1"/>
    </xf>
    <xf borderId="14" fillId="0" fontId="5" numFmtId="0" xfId="0" applyAlignment="1" applyBorder="1" applyFont="1">
      <alignment vertical="center"/>
    </xf>
    <xf borderId="0" fillId="0" fontId="11" numFmtId="0" xfId="0" applyAlignment="1" applyFont="1">
      <alignment horizontal="left" vertical="center"/>
    </xf>
    <xf borderId="28" fillId="0" fontId="1" numFmtId="0" xfId="0" applyAlignment="1" applyBorder="1" applyFont="1">
      <alignment shrinkToFit="0" wrapText="1"/>
    </xf>
    <xf borderId="29" fillId="0" fontId="10" numFmtId="0" xfId="0" applyAlignment="1" applyBorder="1" applyFont="1">
      <alignment shrinkToFit="0" wrapText="1"/>
    </xf>
    <xf borderId="30" fillId="0" fontId="2" numFmtId="0" xfId="0" applyBorder="1" applyFont="1"/>
    <xf borderId="31" fillId="0" fontId="10" numFmtId="0" xfId="0" applyAlignment="1" applyBorder="1" applyFont="1">
      <alignment vertical="center"/>
    </xf>
    <xf borderId="31" fillId="0" fontId="1" numFmtId="0" xfId="0" applyAlignment="1" applyBorder="1" applyFont="1">
      <alignment shrinkToFit="0" wrapText="1"/>
    </xf>
    <xf borderId="31" fillId="0" fontId="10" numFmtId="0" xfId="0" applyAlignment="1" applyBorder="1" applyFont="1">
      <alignment shrinkToFit="0" wrapText="1"/>
    </xf>
    <xf borderId="21" fillId="9" fontId="12" numFmtId="0" xfId="0" applyAlignment="1" applyBorder="1" applyFill="1" applyFont="1">
      <alignment horizontal="center" shrinkToFit="0" vertical="center" wrapText="1"/>
    </xf>
    <xf borderId="21" fillId="9" fontId="12" numFmtId="0" xfId="0" applyAlignment="1" applyBorder="1" applyFont="1">
      <alignment horizontal="center" shrinkToFit="0" wrapText="1"/>
    </xf>
    <xf borderId="32" fillId="0" fontId="1" numFmtId="0" xfId="0" applyAlignment="1" applyBorder="1" applyFont="1">
      <alignment shrinkToFit="0" wrapText="1"/>
    </xf>
    <xf borderId="33" fillId="3" fontId="6" numFmtId="0" xfId="0" applyAlignment="1" applyBorder="1" applyFont="1">
      <alignment horizontal="center" shrinkToFit="0" vertical="top" wrapText="1"/>
    </xf>
    <xf borderId="34" fillId="3" fontId="6" numFmtId="0" xfId="0" applyAlignment="1" applyBorder="1" applyFont="1">
      <alignment horizontal="center" shrinkToFit="0" vertical="top" wrapText="1"/>
    </xf>
    <xf borderId="34" fillId="3" fontId="6" numFmtId="0" xfId="0" applyAlignment="1" applyBorder="1" applyFont="1">
      <alignment shrinkToFit="0" vertical="top" wrapText="1"/>
    </xf>
    <xf borderId="34" fillId="10" fontId="10" numFmtId="0" xfId="0" applyAlignment="1" applyBorder="1" applyFill="1" applyFont="1">
      <alignment horizontal="center" shrinkToFit="0" vertical="center" wrapText="1"/>
    </xf>
    <xf borderId="35" fillId="10" fontId="10" numFmtId="0" xfId="0" applyAlignment="1" applyBorder="1" applyFont="1">
      <alignment horizontal="center" shrinkToFit="0" vertical="center" wrapText="1"/>
    </xf>
    <xf borderId="36" fillId="0" fontId="1" numFmtId="0" xfId="0" applyAlignment="1" applyBorder="1" applyFont="1">
      <alignment shrinkToFit="0" wrapText="1"/>
    </xf>
    <xf quotePrefix="1" borderId="37" fillId="0" fontId="13" numFmtId="0" xfId="0" applyAlignment="1" applyBorder="1" applyFont="1">
      <alignment horizontal="center" shrinkToFit="0" vertical="center" wrapText="1"/>
    </xf>
    <xf borderId="37" fillId="0" fontId="13" numFmtId="0" xfId="0" applyAlignment="1" applyBorder="1" applyFont="1">
      <alignment horizontal="center" shrinkToFit="0" vertical="center" wrapText="1"/>
    </xf>
    <xf borderId="21" fillId="0" fontId="13" numFmtId="0" xfId="0" applyAlignment="1" applyBorder="1" applyFont="1">
      <alignment horizontal="center" shrinkToFit="0" vertical="center" wrapText="1"/>
    </xf>
    <xf borderId="21" fillId="0" fontId="13" numFmtId="2" xfId="0" applyAlignment="1" applyBorder="1" applyFont="1" applyNumberFormat="1">
      <alignment horizontal="center" shrinkToFit="0" vertical="center" wrapText="1"/>
    </xf>
    <xf borderId="37" fillId="0" fontId="13" numFmtId="2" xfId="0" applyAlignment="1" applyBorder="1" applyFont="1" applyNumberFormat="1">
      <alignment horizontal="center" shrinkToFit="0" vertical="center" wrapText="1"/>
    </xf>
    <xf borderId="21" fillId="0" fontId="1" numFmtId="0" xfId="0" applyAlignment="1" applyBorder="1" applyFont="1">
      <alignment shrinkToFit="0" wrapText="1"/>
    </xf>
    <xf borderId="38" fillId="0" fontId="5" numFmtId="0" xfId="0" applyAlignment="1" applyBorder="1" applyFont="1">
      <alignment horizontal="center" shrinkToFit="0" vertical="center" wrapText="1"/>
    </xf>
    <xf borderId="21" fillId="0" fontId="5" numFmtId="0" xfId="0" applyAlignment="1" applyBorder="1" applyFont="1">
      <alignment shrinkToFit="0" vertical="center" wrapText="1"/>
    </xf>
    <xf borderId="21" fillId="7" fontId="9" numFmtId="0" xfId="0" applyAlignment="1" applyBorder="1" applyFont="1">
      <alignment horizontal="center" vertical="center"/>
    </xf>
    <xf borderId="21" fillId="7" fontId="5" numFmtId="9" xfId="0" applyAlignment="1" applyBorder="1" applyFont="1" applyNumberFormat="1">
      <alignment horizontal="center" shrinkToFit="0" vertical="center" wrapText="1"/>
    </xf>
    <xf borderId="37" fillId="7" fontId="5" numFmtId="9" xfId="0" applyAlignment="1" applyBorder="1" applyFont="1" applyNumberFormat="1">
      <alignment horizontal="center" shrinkToFit="0" vertical="center" wrapText="1"/>
    </xf>
    <xf borderId="21" fillId="0" fontId="1" numFmtId="0" xfId="0" applyAlignment="1" applyBorder="1" applyFont="1">
      <alignment horizontal="center" shrinkToFit="0" wrapText="1"/>
    </xf>
    <xf borderId="39" fillId="0" fontId="1" numFmtId="0" xfId="0" applyAlignment="1" applyBorder="1" applyFont="1">
      <alignment horizontal="center" shrinkToFit="0" wrapText="1"/>
    </xf>
    <xf borderId="40" fillId="0" fontId="2" numFmtId="0" xfId="0" applyBorder="1" applyFont="1"/>
    <xf borderId="41" fillId="0" fontId="2" numFmtId="0" xfId="0" applyBorder="1" applyFont="1"/>
    <xf quotePrefix="1" borderId="37" fillId="0" fontId="13" numFmtId="164" xfId="0" applyAlignment="1" applyBorder="1" applyFont="1" applyNumberFormat="1">
      <alignment horizontal="center" shrinkToFit="0" vertical="center" wrapText="1"/>
    </xf>
    <xf borderId="39" fillId="0" fontId="1" numFmtId="2" xfId="0" applyAlignment="1" applyBorder="1" applyFont="1" applyNumberFormat="1">
      <alignment horizontal="center" shrinkToFit="0" wrapText="1"/>
    </xf>
    <xf borderId="42" fillId="0" fontId="5" numFmtId="0" xfId="0" applyAlignment="1" applyBorder="1" applyFont="1">
      <alignment horizontal="center" shrinkToFit="0" vertical="center" wrapText="1"/>
    </xf>
    <xf borderId="43" fillId="0" fontId="5" numFmtId="0" xfId="0" applyAlignment="1" applyBorder="1" applyFont="1">
      <alignment shrinkToFit="0" vertical="center" wrapText="1"/>
    </xf>
    <xf borderId="43" fillId="7" fontId="9" numFmtId="0" xfId="0" applyAlignment="1" applyBorder="1" applyFont="1">
      <alignment horizontal="center" vertical="center"/>
    </xf>
    <xf borderId="43" fillId="7" fontId="5" numFmtId="9" xfId="0" applyAlignment="1" applyBorder="1" applyFont="1" applyNumberFormat="1">
      <alignment horizontal="center" shrinkToFit="0" vertical="center" wrapText="1"/>
    </xf>
    <xf borderId="43" fillId="0" fontId="1" numFmtId="0" xfId="0" applyAlignment="1" applyBorder="1" applyFont="1">
      <alignment horizontal="center" shrinkToFit="0" wrapText="1"/>
    </xf>
    <xf borderId="44" fillId="0" fontId="1" numFmtId="0" xfId="0" applyAlignment="1" applyBorder="1" applyFont="1">
      <alignment horizontal="center" shrinkToFit="0" wrapText="1"/>
    </xf>
    <xf borderId="0" fillId="0" fontId="1" numFmtId="0" xfId="0" applyAlignment="1" applyFont="1">
      <alignment shrinkToFit="0" wrapText="1"/>
    </xf>
    <xf borderId="45" fillId="7" fontId="6" numFmtId="0" xfId="0" applyAlignment="1" applyBorder="1" applyFont="1">
      <alignment shrinkToFit="0" vertical="top" wrapText="1"/>
    </xf>
    <xf borderId="45" fillId="7" fontId="6" numFmtId="9" xfId="0" applyAlignment="1" applyBorder="1" applyFont="1" applyNumberFormat="1">
      <alignment horizontal="center" shrinkToFit="0" vertical="center" wrapText="1"/>
    </xf>
    <xf borderId="46" fillId="0" fontId="1" numFmtId="0" xfId="0" applyAlignment="1" applyBorder="1" applyFont="1">
      <alignment shrinkToFit="0" wrapText="1"/>
    </xf>
    <xf borderId="28" fillId="0" fontId="10" numFmtId="0" xfId="0" applyAlignment="1" applyBorder="1" applyFont="1">
      <alignment vertical="center"/>
    </xf>
    <xf borderId="28" fillId="0" fontId="5" numFmtId="0" xfId="0" applyAlignment="1" applyBorder="1" applyFont="1">
      <alignment horizontal="center" shrinkToFit="0" vertical="top" wrapText="1"/>
    </xf>
    <xf borderId="28" fillId="0" fontId="1" numFmtId="0" xfId="0" applyAlignment="1" applyBorder="1" applyFont="1">
      <alignment vertical="center"/>
    </xf>
    <xf borderId="47" fillId="0" fontId="1" numFmtId="0" xfId="0" applyAlignment="1" applyBorder="1" applyFont="1">
      <alignment shrinkToFit="0" wrapText="1"/>
    </xf>
    <xf borderId="48" fillId="0" fontId="10" numFmtId="0" xfId="0" applyAlignment="1" applyBorder="1" applyFont="1">
      <alignment shrinkToFit="0" wrapText="1"/>
    </xf>
    <xf borderId="49" fillId="9" fontId="12" numFmtId="0" xfId="0" applyAlignment="1" applyBorder="1" applyFont="1">
      <alignment horizontal="center" shrinkToFit="0" vertical="center" wrapText="1"/>
    </xf>
    <xf borderId="21" fillId="0" fontId="1" numFmtId="0" xfId="0" applyAlignment="1" applyBorder="1" applyFont="1">
      <alignment horizontal="center" shrinkToFit="0" vertical="center" wrapText="1"/>
    </xf>
    <xf borderId="48" fillId="0" fontId="1" numFmtId="0" xfId="0" applyAlignment="1" applyBorder="1" applyFont="1">
      <alignment shrinkToFit="0" wrapText="1"/>
    </xf>
    <xf borderId="49" fillId="0" fontId="13" numFmtId="0" xfId="0" applyAlignment="1" applyBorder="1" applyFont="1">
      <alignment horizontal="right" shrinkToFit="0" vertical="center" wrapText="1"/>
    </xf>
    <xf borderId="0" fillId="0" fontId="1" numFmtId="0" xfId="0" applyAlignment="1" applyFont="1">
      <alignment shrinkToFit="0" vertical="center" wrapText="1"/>
    </xf>
    <xf borderId="0" fillId="0" fontId="13" numFmtId="0" xfId="0" applyAlignment="1" applyFont="1">
      <alignment shrinkToFit="0" vertical="center" wrapText="1"/>
    </xf>
    <xf borderId="21" fillId="0" fontId="10" numFmtId="0" xfId="0" applyAlignment="1" applyBorder="1" applyFont="1">
      <alignment horizontal="center" shrinkToFit="0" wrapText="1"/>
    </xf>
    <xf borderId="21" fillId="0" fontId="13" numFmtId="1" xfId="0" applyAlignment="1" applyBorder="1" applyFont="1" applyNumberFormat="1">
      <alignment horizontal="center" shrinkToFit="0" vertical="center" wrapText="1"/>
    </xf>
    <xf borderId="49" fillId="0" fontId="1" numFmtId="0" xfId="0" applyAlignment="1" applyBorder="1" applyFont="1">
      <alignment shrinkToFit="0" vertical="center" wrapText="1"/>
    </xf>
    <xf borderId="0" fillId="0" fontId="1" numFmtId="0" xfId="0" applyAlignment="1" applyFont="1">
      <alignment horizontal="center" shrinkToFit="0" wrapText="1"/>
    </xf>
    <xf borderId="0" fillId="0" fontId="13" numFmtId="0" xfId="0" applyAlignment="1" applyFont="1">
      <alignment horizontal="center" shrinkToFit="0" vertical="center" wrapText="1"/>
    </xf>
    <xf borderId="0" fillId="0" fontId="1" numFmtId="164" xfId="0" applyAlignment="1" applyFont="1" applyNumberFormat="1">
      <alignment shrinkToFit="0" vertical="center" wrapText="1"/>
    </xf>
    <xf borderId="31" fillId="0" fontId="1" numFmtId="0" xfId="0" applyAlignment="1" applyBorder="1" applyFont="1">
      <alignment shrinkToFit="0" vertical="center" wrapText="1"/>
    </xf>
    <xf borderId="50" fillId="0" fontId="10" numFmtId="0" xfId="0" applyAlignment="1" applyBorder="1" applyFont="1">
      <alignment horizontal="center" shrinkToFit="0" vertical="center" wrapText="1"/>
    </xf>
    <xf borderId="51" fillId="0" fontId="12" numFmtId="0" xfId="0" applyAlignment="1" applyBorder="1" applyFont="1">
      <alignment horizontal="center" vertical="center"/>
    </xf>
    <xf borderId="52" fillId="0" fontId="1" numFmtId="0" xfId="0" applyAlignment="1" applyBorder="1" applyFont="1">
      <alignment horizontal="center" shrinkToFit="0" vertical="center" wrapText="1"/>
    </xf>
    <xf borderId="49" fillId="0" fontId="1" numFmtId="0" xfId="0" applyAlignment="1" applyBorder="1" applyFont="1">
      <alignment horizontal="center" shrinkToFit="0" vertical="center" wrapText="1"/>
    </xf>
    <xf borderId="53" fillId="11" fontId="14" numFmtId="0" xfId="0" applyAlignment="1" applyBorder="1" applyFill="1" applyFont="1">
      <alignment horizontal="center" shrinkToFit="0" wrapText="1"/>
    </xf>
    <xf borderId="54" fillId="0" fontId="2" numFmtId="0" xfId="0" applyBorder="1" applyFont="1"/>
    <xf borderId="55" fillId="0" fontId="2" numFmtId="0" xfId="0" applyBorder="1" applyFont="1"/>
    <xf borderId="56" fillId="12" fontId="15" numFmtId="0" xfId="0" applyAlignment="1" applyBorder="1" applyFill="1" applyFont="1">
      <alignment horizontal="center" shrinkToFit="0" wrapText="1"/>
    </xf>
    <xf borderId="57" fillId="0" fontId="2" numFmtId="0" xfId="0" applyBorder="1" applyFont="1"/>
    <xf borderId="58" fillId="0" fontId="2" numFmtId="0" xfId="0" applyBorder="1" applyFont="1"/>
    <xf borderId="59" fillId="0" fontId="10" numFmtId="0" xfId="0" applyAlignment="1" applyBorder="1" applyFont="1">
      <alignment shrinkToFit="0" wrapText="1"/>
    </xf>
    <xf borderId="60" fillId="0" fontId="2" numFmtId="0" xfId="0" applyBorder="1" applyFont="1"/>
    <xf borderId="61" fillId="0" fontId="2" numFmtId="0" xfId="0" applyBorder="1" applyFont="1"/>
    <xf borderId="28" fillId="0" fontId="10" numFmtId="0" xfId="0" applyAlignment="1" applyBorder="1" applyFont="1">
      <alignment shrinkToFit="0" wrapText="1"/>
    </xf>
    <xf borderId="62" fillId="0" fontId="16" numFmtId="0" xfId="0" applyAlignment="1" applyBorder="1" applyFont="1">
      <alignment horizontal="center" shrinkToFit="0" wrapText="1"/>
    </xf>
    <xf borderId="63" fillId="0" fontId="10" numFmtId="0" xfId="0" applyAlignment="1" applyBorder="1" applyFont="1">
      <alignment horizontal="center" shrinkToFit="0" vertical="center" wrapText="1"/>
    </xf>
    <xf borderId="28" fillId="13" fontId="1" numFmtId="0" xfId="0" applyAlignment="1" applyBorder="1" applyFill="1" applyFont="1">
      <alignment shrinkToFit="0" vertical="center" wrapText="1"/>
    </xf>
    <xf borderId="64" fillId="0" fontId="1" numFmtId="0" xfId="0" applyAlignment="1" applyBorder="1" applyFont="1">
      <alignment shrinkToFit="0" wrapText="1"/>
    </xf>
    <xf borderId="65" fillId="0" fontId="2" numFmtId="0" xfId="0" applyBorder="1" applyFont="1"/>
    <xf borderId="66" fillId="0" fontId="2" numFmtId="0" xfId="0" applyBorder="1" applyFont="1"/>
    <xf borderId="67" fillId="0" fontId="10" numFmtId="0" xfId="0" applyAlignment="1" applyBorder="1" applyFont="1">
      <alignment shrinkToFit="0" wrapText="1"/>
    </xf>
    <xf borderId="32" fillId="0" fontId="2" numFmtId="0" xfId="0" applyBorder="1" applyFont="1"/>
    <xf borderId="36" fillId="0" fontId="2" numFmtId="0" xfId="0" applyBorder="1" applyFont="1"/>
    <xf borderId="49" fillId="0" fontId="10" numFmtId="0" xfId="0" applyAlignment="1" applyBorder="1" applyFont="1">
      <alignment horizontal="center" shrinkToFit="0" wrapText="1"/>
    </xf>
    <xf borderId="56" fillId="0" fontId="10" numFmtId="0" xfId="0" applyAlignment="1" applyBorder="1" applyFont="1">
      <alignment horizontal="center" shrinkToFit="0" wrapText="1"/>
    </xf>
    <xf borderId="56" fillId="0" fontId="8" numFmtId="0" xfId="0" applyAlignment="1" applyBorder="1" applyFont="1">
      <alignment horizontal="center" shrinkToFit="0" wrapText="1"/>
    </xf>
    <xf borderId="68" fillId="0" fontId="2" numFmtId="0" xfId="0" applyBorder="1" applyFont="1"/>
    <xf borderId="69" fillId="0" fontId="2" numFmtId="0" xfId="0" applyBorder="1" applyFont="1"/>
    <xf borderId="70" fillId="0" fontId="2" numFmtId="0" xfId="0" applyBorder="1" applyFont="1"/>
    <xf borderId="71" fillId="14" fontId="10" numFmtId="0" xfId="0" applyAlignment="1" applyBorder="1" applyFill="1" applyFont="1">
      <alignment horizontal="center" shrinkToFit="0" vertical="center" wrapText="1"/>
    </xf>
    <xf borderId="56" fillId="5" fontId="10" numFmtId="0" xfId="0" applyAlignment="1" applyBorder="1" applyFont="1">
      <alignment horizontal="center" shrinkToFit="0" wrapText="1"/>
    </xf>
    <xf borderId="28" fillId="13" fontId="1" numFmtId="0" xfId="0" applyAlignment="1" applyBorder="1" applyFont="1">
      <alignment shrinkToFit="0" wrapText="1"/>
    </xf>
    <xf borderId="28" fillId="0" fontId="8" numFmtId="0" xfId="0" applyAlignment="1" applyBorder="1" applyFont="1">
      <alignment shrinkToFit="0" wrapText="1"/>
    </xf>
    <xf borderId="72" fillId="0" fontId="2" numFmtId="0" xfId="0" applyBorder="1" applyFont="1"/>
    <xf borderId="56" fillId="5" fontId="10" numFmtId="0" xfId="0" applyAlignment="1" applyBorder="1" applyFont="1">
      <alignment horizontal="center" shrinkToFit="0" vertical="center" wrapText="1"/>
    </xf>
    <xf borderId="49" fillId="0" fontId="1" numFmtId="0" xfId="0" applyAlignment="1" applyBorder="1" applyFont="1">
      <alignment shrinkToFit="0" wrapText="1"/>
    </xf>
    <xf borderId="56" fillId="15" fontId="10" numFmtId="0" xfId="0" applyAlignment="1" applyBorder="1" applyFill="1" applyFont="1">
      <alignment horizontal="center" shrinkToFit="0" vertical="center" wrapText="1"/>
    </xf>
    <xf borderId="53" fillId="15" fontId="17" numFmtId="0" xfId="0" applyAlignment="1" applyBorder="1" applyFont="1">
      <alignment horizontal="center" shrinkToFit="0" vertical="center" wrapText="1"/>
    </xf>
    <xf borderId="73" fillId="0" fontId="2" numFmtId="0" xfId="0" applyBorder="1" applyFont="1"/>
    <xf borderId="56" fillId="15" fontId="18" numFmtId="0" xfId="0" applyAlignment="1" applyBorder="1" applyFont="1">
      <alignment horizontal="center" shrinkToFit="0" vertical="center" wrapText="1"/>
    </xf>
    <xf borderId="56" fillId="0" fontId="1" numFmtId="0" xfId="0" applyAlignment="1" applyBorder="1" applyFont="1">
      <alignment horizontal="center" shrinkToFit="0" vertical="center" wrapText="1"/>
    </xf>
    <xf borderId="74" fillId="0" fontId="2" numFmtId="0" xfId="0" applyBorder="1" applyFont="1"/>
    <xf borderId="75" fillId="0" fontId="2" numFmtId="0" xfId="0" applyBorder="1" applyFont="1"/>
    <xf borderId="76" fillId="0" fontId="2" numFmtId="0" xfId="0" applyBorder="1" applyFont="1"/>
    <xf borderId="71" fillId="0" fontId="10" numFmtId="0" xfId="0" applyAlignment="1" applyBorder="1" applyFont="1">
      <alignment horizontal="center" shrinkToFit="0" vertical="center" wrapText="1"/>
    </xf>
    <xf borderId="49" fillId="0" fontId="10" numFmtId="0" xfId="0" applyAlignment="1" applyBorder="1" applyFont="1">
      <alignment horizontal="center" shrinkToFit="0" vertical="center" wrapText="1"/>
    </xf>
    <xf borderId="56" fillId="10" fontId="10" numFmtId="0" xfId="0" applyAlignment="1" applyBorder="1" applyFont="1">
      <alignment horizontal="center" shrinkToFit="0" vertical="center" wrapText="1"/>
    </xf>
    <xf borderId="49" fillId="14" fontId="19" numFmtId="0" xfId="0" applyAlignment="1" applyBorder="1" applyFont="1">
      <alignment horizontal="center" shrinkToFit="0" wrapText="1"/>
    </xf>
    <xf borderId="56" fillId="7" fontId="1" numFmtId="0" xfId="0" applyAlignment="1" applyBorder="1" applyFont="1">
      <alignment shrinkToFit="0" vertical="center" wrapText="1"/>
    </xf>
    <xf borderId="62" fillId="16" fontId="20" numFmtId="0" xfId="0" applyAlignment="1" applyBorder="1" applyFill="1" applyFont="1">
      <alignment horizontal="center" shrinkToFit="0" vertical="center" wrapText="1"/>
    </xf>
    <xf borderId="77" fillId="0" fontId="2" numFmtId="0" xfId="0" applyBorder="1" applyFont="1"/>
    <xf borderId="1" fillId="4" fontId="21" numFmtId="0" xfId="0" applyAlignment="1" applyBorder="1" applyFont="1">
      <alignment horizontal="center" shrinkToFit="0" vertical="center" wrapText="1"/>
    </xf>
    <xf borderId="49" fillId="7" fontId="22" numFmtId="0" xfId="0" applyAlignment="1" applyBorder="1" applyFont="1">
      <alignment horizontal="center" shrinkToFit="0" vertical="center" wrapText="1"/>
    </xf>
    <xf borderId="78" fillId="0" fontId="2" numFmtId="0" xfId="0" applyBorder="1" applyFont="1"/>
    <xf borderId="71" fillId="14" fontId="16" numFmtId="0" xfId="0" applyAlignment="1" applyBorder="1" applyFont="1">
      <alignment horizontal="center" shrinkToFit="0" vertical="center" wrapText="1"/>
    </xf>
    <xf borderId="79" fillId="0" fontId="2" numFmtId="0" xfId="0" applyBorder="1" applyFont="1"/>
    <xf borderId="48" fillId="13" fontId="1" numFmtId="0" xfId="0" applyAlignment="1" applyBorder="1" applyFont="1">
      <alignment shrinkToFit="0" wrapText="1"/>
    </xf>
    <xf borderId="56" fillId="16" fontId="23" numFmtId="0" xfId="0" applyAlignment="1" applyBorder="1" applyFont="1">
      <alignment horizontal="center" shrinkToFit="0" vertical="center" wrapText="1"/>
    </xf>
    <xf borderId="52" fillId="7" fontId="1" numFmtId="0" xfId="0" applyAlignment="1" applyBorder="1" applyFont="1">
      <alignment horizontal="center" shrinkToFit="0" wrapText="1"/>
    </xf>
    <xf borderId="49" fillId="7" fontId="1" numFmtId="0" xfId="0" applyAlignment="1" applyBorder="1" applyFont="1">
      <alignment shrinkToFit="0" vertical="center" wrapText="1"/>
    </xf>
    <xf borderId="49" fillId="7" fontId="1" numFmtId="0" xfId="0" applyAlignment="1" applyBorder="1" applyFont="1">
      <alignment horizontal="center" shrinkToFit="0" vertical="center" wrapText="1"/>
    </xf>
    <xf borderId="80" fillId="7" fontId="1" numFmtId="0" xfId="0" applyAlignment="1" applyBorder="1" applyFont="1">
      <alignment horizontal="center" shrinkToFit="0" vertical="center" wrapText="1"/>
    </xf>
    <xf borderId="81" fillId="17" fontId="12" numFmtId="0" xfId="0" applyAlignment="1" applyBorder="1" applyFill="1" applyFont="1">
      <alignment horizontal="center" shrinkToFit="0" vertical="center" wrapText="1"/>
    </xf>
    <xf borderId="81" fillId="18" fontId="12" numFmtId="0" xfId="0" applyAlignment="1" applyBorder="1" applyFill="1" applyFont="1">
      <alignment horizontal="center" shrinkToFit="0" vertical="center" wrapText="1"/>
    </xf>
    <xf borderId="49" fillId="13" fontId="1" numFmtId="0" xfId="0" applyAlignment="1" applyBorder="1" applyFont="1">
      <alignment shrinkToFit="0" vertical="center" wrapText="1"/>
    </xf>
    <xf borderId="49" fillId="15" fontId="8" numFmtId="0" xfId="0" applyAlignment="1" applyBorder="1" applyFont="1">
      <alignment horizontal="center" shrinkToFit="0" vertical="center" wrapText="1"/>
    </xf>
    <xf borderId="82" fillId="15" fontId="8" numFmtId="0" xfId="0" applyAlignment="1" applyBorder="1" applyFont="1">
      <alignment horizontal="center" shrinkToFit="0" vertical="center" wrapText="1"/>
    </xf>
    <xf borderId="52" fillId="0" fontId="1" numFmtId="0" xfId="0" applyAlignment="1" applyBorder="1" applyFont="1">
      <alignment horizontal="center" shrinkToFit="0" wrapText="1"/>
    </xf>
    <xf borderId="21" fillId="0" fontId="24" numFmtId="0" xfId="0" applyAlignment="1" applyBorder="1" applyFont="1">
      <alignment horizontal="left" readingOrder="0" shrinkToFit="0" wrapText="0"/>
    </xf>
    <xf borderId="15" fillId="0" fontId="24" numFmtId="0" xfId="0" applyAlignment="1" applyBorder="1" applyFont="1">
      <alignment horizontal="left" readingOrder="0" shrinkToFit="0" wrapText="0"/>
    </xf>
    <xf borderId="21" fillId="0" fontId="25" numFmtId="0" xfId="0" applyAlignment="1" applyBorder="1" applyFont="1">
      <alignment horizontal="center" readingOrder="0"/>
    </xf>
    <xf borderId="21" fillId="0" fontId="1" numFmtId="0" xfId="0" applyAlignment="1" applyBorder="1" applyFont="1">
      <alignment horizontal="center" readingOrder="0" shrinkToFit="0" vertical="center" wrapText="1"/>
    </xf>
    <xf borderId="73" fillId="0" fontId="1" numFmtId="1" xfId="0" applyAlignment="1" applyBorder="1" applyFont="1" applyNumberFormat="1">
      <alignment horizontal="center" readingOrder="0" shrinkToFit="0" vertical="center" wrapText="1"/>
    </xf>
    <xf borderId="49" fillId="0" fontId="1" numFmtId="1" xfId="0" applyAlignment="1" applyBorder="1" applyFont="1" applyNumberFormat="1">
      <alignment horizontal="center" readingOrder="0" shrinkToFit="0" vertical="center" wrapText="1"/>
    </xf>
    <xf borderId="83" fillId="14" fontId="1" numFmtId="0" xfId="0" applyAlignment="1" applyBorder="1" applyFont="1">
      <alignment shrinkToFit="0" wrapText="1"/>
    </xf>
    <xf borderId="21" fillId="0" fontId="1" numFmtId="2" xfId="0" applyAlignment="1" applyBorder="1" applyFont="1" applyNumberFormat="1">
      <alignment horizontal="center" vertical="center"/>
    </xf>
    <xf borderId="21" fillId="0" fontId="1" numFmtId="0" xfId="0" applyAlignment="1" applyBorder="1" applyFont="1">
      <alignment horizontal="center" vertical="center"/>
    </xf>
    <xf borderId="21" fillId="0" fontId="1" numFmtId="1" xfId="0" applyAlignment="1" applyBorder="1" applyFont="1" applyNumberFormat="1">
      <alignment horizontal="center" vertical="center"/>
    </xf>
    <xf borderId="21" fillId="0" fontId="1" numFmtId="0" xfId="0" applyAlignment="1" applyBorder="1" applyFont="1">
      <alignment horizontal="right" shrinkToFit="0" wrapText="1"/>
    </xf>
    <xf borderId="84" fillId="13" fontId="1" numFmtId="0" xfId="0" applyAlignment="1" applyBorder="1" applyFont="1">
      <alignment shrinkToFit="0" wrapText="1"/>
    </xf>
    <xf borderId="49" fillId="0" fontId="7" numFmtId="0" xfId="0" applyAlignment="1" applyBorder="1" applyFont="1">
      <alignment horizontal="center" shrinkToFit="0" wrapText="1"/>
    </xf>
    <xf borderId="85" fillId="0" fontId="1" numFmtId="0" xfId="0" applyAlignment="1" applyBorder="1" applyFont="1">
      <alignment horizontal="center" shrinkToFit="0" wrapText="1"/>
    </xf>
    <xf borderId="41" fillId="0" fontId="24" numFmtId="0" xfId="0" applyAlignment="1" applyBorder="1" applyFont="1">
      <alignment horizontal="left" readingOrder="0" shrinkToFit="0" wrapText="0"/>
    </xf>
    <xf borderId="7" fillId="0" fontId="24" numFmtId="0" xfId="0" applyAlignment="1" applyBorder="1" applyFont="1">
      <alignment horizontal="left" readingOrder="0" shrinkToFit="0" wrapText="0"/>
    </xf>
    <xf borderId="21" fillId="0" fontId="26" numFmtId="0" xfId="0" applyAlignment="1" applyBorder="1" applyFont="1">
      <alignment horizontal="center" readingOrder="0" vertical="bottom"/>
    </xf>
    <xf borderId="28" fillId="19" fontId="1" numFmtId="0" xfId="0" applyAlignment="1" applyBorder="1" applyFill="1" applyFont="1">
      <alignment shrinkToFit="0" wrapText="1"/>
    </xf>
    <xf borderId="46" fillId="0" fontId="1" numFmtId="0" xfId="0" applyAlignment="1" applyBorder="1" applyFont="1">
      <alignment shrinkToFit="0" vertical="center" wrapText="1"/>
    </xf>
    <xf borderId="28" fillId="0" fontId="1" numFmtId="0" xfId="0" applyAlignment="1" applyBorder="1" applyFont="1">
      <alignment shrinkToFit="0" vertical="center" wrapText="1"/>
    </xf>
    <xf borderId="28" fillId="0" fontId="1" numFmtId="2" xfId="0" applyAlignment="1" applyBorder="1" applyFont="1" applyNumberFormat="1">
      <alignment horizontal="center" shrinkToFit="0" vertical="center" wrapText="1"/>
    </xf>
    <xf borderId="28" fillId="0" fontId="1" numFmtId="0" xfId="0" applyAlignment="1" applyBorder="1" applyFont="1">
      <alignment horizontal="center" shrinkToFit="0" vertical="center" wrapText="1"/>
    </xf>
    <xf borderId="86" fillId="20" fontId="1" numFmtId="0" xfId="0" applyAlignment="1" applyBorder="1" applyFill="1" applyFont="1">
      <alignment horizontal="center" readingOrder="0" shrinkToFit="0" vertical="center" wrapText="1"/>
    </xf>
    <xf borderId="49" fillId="21" fontId="8" numFmtId="9" xfId="0" applyAlignment="1" applyBorder="1" applyFill="1" applyFont="1" applyNumberFormat="1">
      <alignment horizontal="center" shrinkToFit="0" wrapText="1"/>
    </xf>
    <xf borderId="85" fillId="14" fontId="1" numFmtId="2" xfId="0" applyAlignment="1" applyBorder="1" applyFont="1" applyNumberFormat="1">
      <alignment horizontal="center" shrinkToFit="0" wrapText="1"/>
    </xf>
    <xf borderId="49" fillId="22" fontId="8" numFmtId="9" xfId="0" applyAlignment="1" applyBorder="1" applyFill="1" applyFont="1" applyNumberFormat="1">
      <alignment horizontal="center" shrinkToFit="0" vertical="center" wrapText="1"/>
    </xf>
    <xf borderId="81" fillId="22" fontId="8" numFmtId="9" xfId="0" applyAlignment="1" applyBorder="1" applyFont="1" applyNumberFormat="1">
      <alignment horizontal="center" shrinkToFit="0" vertical="center" wrapText="1"/>
    </xf>
    <xf borderId="87" fillId="22" fontId="8" numFmtId="9" xfId="0" applyAlignment="1" applyBorder="1" applyFont="1" applyNumberFormat="1">
      <alignment horizontal="center" shrinkToFit="0" vertical="center" wrapText="1"/>
    </xf>
    <xf borderId="14" fillId="20" fontId="8" numFmtId="2" xfId="0" applyAlignment="1" applyBorder="1" applyFont="1" applyNumberFormat="1">
      <alignment horizontal="center" shrinkToFit="0" vertical="center" wrapText="1"/>
    </xf>
    <xf borderId="88" fillId="20" fontId="7" numFmtId="0" xfId="0" applyAlignment="1" applyBorder="1" applyFont="1">
      <alignment shrinkToFit="0" wrapText="1"/>
    </xf>
    <xf borderId="14" fillId="20" fontId="7" numFmtId="0" xfId="0" applyAlignment="1" applyBorder="1" applyFont="1">
      <alignment horizontal="center" shrinkToFit="0" wrapText="1"/>
    </xf>
    <xf borderId="89" fillId="0" fontId="1" numFmtId="0" xfId="0" applyAlignment="1" applyBorder="1" applyFont="1">
      <alignment shrinkToFit="0" wrapText="1"/>
    </xf>
    <xf borderId="28" fillId="0" fontId="27" numFmtId="0" xfId="0" applyAlignment="1" applyBorder="1" applyFont="1">
      <alignment vertical="center"/>
    </xf>
    <xf borderId="28" fillId="0" fontId="12" numFmtId="0" xfId="0" applyAlignment="1" applyBorder="1" applyFont="1">
      <alignment vertical="center"/>
    </xf>
    <xf borderId="28" fillId="0" fontId="5" numFmtId="0" xfId="0" applyAlignment="1" applyBorder="1" applyFont="1">
      <alignment vertical="center"/>
    </xf>
    <xf borderId="53" fillId="0" fontId="12" numFmtId="0" xfId="0" applyAlignment="1" applyBorder="1" applyFont="1">
      <alignment horizontal="center" shrinkToFit="0" vertical="center" wrapText="1"/>
    </xf>
    <xf borderId="53" fillId="0" fontId="12" numFmtId="0" xfId="0" applyAlignment="1" applyBorder="1" applyFont="1">
      <alignment horizontal="center" shrinkToFit="0" wrapText="1"/>
    </xf>
    <xf borderId="47" fillId="0" fontId="12" numFmtId="0" xfId="0" applyAlignment="1" applyBorder="1" applyFont="1">
      <alignment shrinkToFit="0" wrapText="1"/>
    </xf>
    <xf borderId="47" fillId="0" fontId="10" numFmtId="0" xfId="0" applyAlignment="1" applyBorder="1" applyFont="1">
      <alignment vertical="center"/>
    </xf>
    <xf borderId="49" fillId="0" fontId="12" numFmtId="0" xfId="0" applyAlignment="1" applyBorder="1" applyFont="1">
      <alignment horizontal="center" shrinkToFit="0" vertical="center" wrapText="1"/>
    </xf>
    <xf borderId="56" fillId="0" fontId="12" numFmtId="0" xfId="0" applyAlignment="1" applyBorder="1" applyFont="1">
      <alignment horizontal="center" shrinkToFit="0" vertical="center" wrapText="1"/>
    </xf>
    <xf borderId="49" fillId="0" fontId="12" numFmtId="0" xfId="0" applyAlignment="1" applyBorder="1" applyFont="1">
      <alignment shrinkToFit="0" vertical="center" wrapText="1"/>
    </xf>
    <xf borderId="28" fillId="0" fontId="12" numFmtId="0" xfId="0" applyAlignment="1" applyBorder="1" applyFont="1">
      <alignment shrinkToFit="0" wrapText="1"/>
    </xf>
    <xf borderId="71" fillId="0" fontId="22" numFmtId="0" xfId="0" applyAlignment="1" applyBorder="1" applyFont="1">
      <alignment horizontal="center" shrinkToFit="0" vertical="center" wrapText="1"/>
    </xf>
    <xf borderId="49" fillId="23" fontId="12" numFmtId="0" xfId="0" applyAlignment="1" applyBorder="1" applyFill="1" applyFont="1">
      <alignment shrinkToFit="0" vertical="center" wrapText="1"/>
    </xf>
    <xf borderId="49" fillId="0" fontId="7" numFmtId="0" xfId="0" applyAlignment="1" applyBorder="1" applyFont="1">
      <alignment shrinkToFit="0" vertical="center" wrapText="1"/>
    </xf>
    <xf borderId="49" fillId="0" fontId="7" numFmtId="0" xfId="0" applyAlignment="1" applyBorder="1" applyFont="1">
      <alignment horizontal="right" shrinkToFit="0" wrapText="1"/>
    </xf>
    <xf borderId="47" fillId="0" fontId="12" numFmtId="0" xfId="0" applyAlignment="1" applyBorder="1" applyFont="1">
      <alignment vertical="center"/>
    </xf>
    <xf borderId="49" fillId="0" fontId="13" numFmtId="0" xfId="0" applyAlignment="1" applyBorder="1" applyFont="1">
      <alignment horizontal="center" shrinkToFit="0" vertical="center" wrapText="1"/>
    </xf>
    <xf borderId="49" fillId="23" fontId="1" numFmtId="0" xfId="0" applyAlignment="1" applyBorder="1" applyFont="1">
      <alignment shrinkToFit="0" vertical="center" wrapText="1"/>
    </xf>
    <xf borderId="48" fillId="0" fontId="1" numFmtId="0" xfId="0" applyAlignment="1" applyBorder="1" applyFont="1">
      <alignment shrinkToFit="0" vertical="center" wrapText="1"/>
    </xf>
    <xf borderId="71" fillId="0" fontId="1" numFmtId="0" xfId="0" applyAlignment="1" applyBorder="1" applyFont="1">
      <alignment horizontal="center" shrinkToFit="0" vertical="center" wrapText="1"/>
    </xf>
    <xf borderId="90" fillId="0" fontId="1" numFmtId="0" xfId="0" applyAlignment="1" applyBorder="1" applyFont="1">
      <alignment horizontal="center" shrinkToFit="0" vertical="center" wrapText="1"/>
    </xf>
    <xf borderId="91" fillId="0" fontId="2" numFmtId="0" xfId="0" applyBorder="1" applyFont="1"/>
    <xf borderId="92" fillId="0" fontId="2" numFmtId="0" xfId="0" applyBorder="1" applyFont="1"/>
    <xf borderId="93" fillId="0" fontId="2" numFmtId="0" xfId="0" applyBorder="1" applyFont="1"/>
    <xf borderId="49" fillId="24" fontId="1" numFmtId="0" xfId="0" applyAlignment="1" applyBorder="1" applyFill="1" applyFont="1">
      <alignment shrinkToFit="0" vertical="center" wrapText="1"/>
    </xf>
    <xf borderId="94" fillId="0" fontId="2" numFmtId="0" xfId="0" applyBorder="1" applyFont="1"/>
    <xf borderId="95" fillId="0" fontId="2" numFmtId="0" xfId="0" applyBorder="1" applyFont="1"/>
    <xf borderId="28" fillId="0" fontId="28" numFmtId="0" xfId="0" applyAlignment="1" applyBorder="1" applyFont="1">
      <alignment vertical="center"/>
    </xf>
    <xf borderId="0" fillId="0" fontId="7" numFmtId="0" xfId="0" applyFont="1"/>
  </cellXfs>
  <cellStyles count="1">
    <cellStyle xfId="0" name="Normal" builtinId="0"/>
  </cellStyles>
  <dxfs count="1">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542925</xdr:colOff>
      <xdr:row>0</xdr:row>
      <xdr:rowOff>85725</xdr:rowOff>
    </xdr:from>
    <xdr:ext cx="638175" cy="6381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75"/>
    <col customWidth="1" min="2" max="2" width="15.75"/>
    <col customWidth="1" min="3" max="3" width="7.88"/>
    <col customWidth="1" min="4" max="4" width="10.5"/>
    <col customWidth="1" min="5" max="5" width="10.63"/>
    <col customWidth="1" min="6" max="6" width="8.63"/>
    <col customWidth="1" min="7" max="7" width="13.75"/>
    <col customWidth="1" min="8" max="8" width="10.0"/>
    <col customWidth="1" min="9" max="9" width="7.63"/>
    <col customWidth="1" min="10" max="10" width="26.75"/>
    <col customWidth="1" min="11" max="11" width="2.0"/>
    <col customWidth="1" min="12" max="12" width="18.13"/>
    <col customWidth="1" min="13" max="13" width="13.25"/>
    <col customWidth="1" min="14" max="14" width="7.63"/>
    <col customWidth="1" min="15" max="15" width="10.63"/>
    <col customWidth="1" min="16" max="16" width="15.0"/>
    <col customWidth="1" min="17" max="26" width="7.63"/>
  </cols>
  <sheetData>
    <row r="1" ht="14.25" customHeight="1">
      <c r="A1" s="1"/>
      <c r="B1" s="2"/>
      <c r="C1" s="3" t="s">
        <v>0</v>
      </c>
      <c r="D1" s="4"/>
      <c r="E1" s="4"/>
      <c r="F1" s="4"/>
      <c r="G1" s="4"/>
      <c r="H1" s="4"/>
      <c r="I1" s="4"/>
      <c r="J1" s="4"/>
      <c r="K1" s="4"/>
      <c r="L1" s="4"/>
      <c r="M1" s="4"/>
      <c r="N1" s="4"/>
      <c r="O1" s="4"/>
      <c r="P1" s="2"/>
    </row>
    <row r="2" ht="14.25" customHeight="1">
      <c r="A2" s="5"/>
      <c r="B2" s="6"/>
      <c r="C2" s="5"/>
      <c r="P2" s="6"/>
    </row>
    <row r="3" ht="14.25" customHeight="1">
      <c r="A3" s="5"/>
      <c r="B3" s="6"/>
      <c r="C3" s="5"/>
      <c r="P3" s="6"/>
    </row>
    <row r="4" ht="17.25" customHeight="1">
      <c r="A4" s="7"/>
      <c r="B4" s="8"/>
      <c r="C4" s="7"/>
      <c r="D4" s="9"/>
      <c r="E4" s="9"/>
      <c r="F4" s="9"/>
      <c r="G4" s="9"/>
      <c r="H4" s="9"/>
      <c r="I4" s="9"/>
      <c r="J4" s="9"/>
      <c r="K4" s="9"/>
      <c r="L4" s="9"/>
      <c r="M4" s="9"/>
      <c r="N4" s="9"/>
      <c r="O4" s="9"/>
      <c r="P4" s="8"/>
    </row>
    <row r="5" ht="14.25" customHeight="1">
      <c r="A5" s="10" t="s">
        <v>1</v>
      </c>
      <c r="B5" s="6"/>
      <c r="C5" s="11" t="s">
        <v>2</v>
      </c>
      <c r="D5" s="12"/>
      <c r="E5" s="11" t="s">
        <v>3</v>
      </c>
      <c r="F5" s="12"/>
      <c r="G5" s="13" t="s">
        <v>4</v>
      </c>
      <c r="H5" s="14"/>
      <c r="I5" s="12"/>
      <c r="J5" s="13" t="s">
        <v>5</v>
      </c>
      <c r="K5" s="14"/>
      <c r="L5" s="14"/>
      <c r="M5" s="12"/>
      <c r="N5" s="13" t="s">
        <v>6</v>
      </c>
      <c r="O5" s="12"/>
      <c r="P5" s="15" t="s">
        <v>7</v>
      </c>
    </row>
    <row r="6" ht="28.5" customHeight="1">
      <c r="A6" s="7"/>
      <c r="B6" s="8"/>
      <c r="C6" s="16" t="s">
        <v>8</v>
      </c>
      <c r="D6" s="17"/>
      <c r="E6" s="18">
        <v>2.1184063E8</v>
      </c>
      <c r="F6" s="17"/>
      <c r="G6" s="18" t="s">
        <v>9</v>
      </c>
      <c r="H6" s="19"/>
      <c r="I6" s="17"/>
      <c r="J6" s="20" t="s">
        <v>10</v>
      </c>
      <c r="K6" s="8"/>
      <c r="L6" s="20" t="s">
        <v>11</v>
      </c>
      <c r="M6" s="8"/>
      <c r="N6" s="20">
        <v>3.0</v>
      </c>
      <c r="O6" s="8"/>
      <c r="P6" s="21" t="s">
        <v>12</v>
      </c>
    </row>
    <row r="7" ht="14.25" customHeight="1">
      <c r="A7" s="22" t="s">
        <v>13</v>
      </c>
      <c r="B7" s="2"/>
      <c r="C7" s="23" t="s">
        <v>14</v>
      </c>
      <c r="D7" s="14"/>
      <c r="E7" s="14"/>
      <c r="F7" s="14"/>
      <c r="G7" s="14"/>
      <c r="H7" s="12"/>
      <c r="I7" s="24" t="s">
        <v>15</v>
      </c>
      <c r="J7" s="14"/>
      <c r="K7" s="14"/>
      <c r="L7" s="14"/>
      <c r="M7" s="12"/>
      <c r="N7" s="23" t="s">
        <v>16</v>
      </c>
      <c r="O7" s="14"/>
      <c r="P7" s="12"/>
    </row>
    <row r="8" ht="14.25" customHeight="1">
      <c r="A8" s="7"/>
      <c r="B8" s="8"/>
      <c r="C8" s="25" t="s">
        <v>17</v>
      </c>
      <c r="D8" s="9"/>
      <c r="E8" s="9"/>
      <c r="F8" s="9"/>
      <c r="G8" s="9"/>
      <c r="H8" s="8"/>
      <c r="I8" s="26" t="s">
        <v>18</v>
      </c>
      <c r="J8" s="9"/>
      <c r="K8" s="9"/>
      <c r="L8" s="9"/>
      <c r="M8" s="8"/>
      <c r="N8" s="26" t="s">
        <v>18</v>
      </c>
      <c r="O8" s="9"/>
      <c r="P8" s="8"/>
    </row>
    <row r="9" ht="59.25" customHeight="1">
      <c r="A9" s="27" t="s">
        <v>19</v>
      </c>
      <c r="B9" s="17"/>
      <c r="C9" s="28" t="s">
        <v>20</v>
      </c>
      <c r="D9" s="9"/>
      <c r="E9" s="9"/>
      <c r="F9" s="9"/>
      <c r="G9" s="9"/>
      <c r="H9" s="9"/>
      <c r="I9" s="9"/>
      <c r="J9" s="9"/>
      <c r="K9" s="9"/>
      <c r="L9" s="9"/>
      <c r="M9" s="9"/>
      <c r="N9" s="9"/>
      <c r="O9" s="9"/>
      <c r="P9" s="8"/>
    </row>
    <row r="10" ht="14.25" customHeight="1">
      <c r="A10" s="29" t="s">
        <v>21</v>
      </c>
      <c r="B10" s="2"/>
      <c r="C10" s="30" t="s">
        <v>22</v>
      </c>
      <c r="D10" s="14"/>
      <c r="E10" s="14"/>
      <c r="F10" s="14"/>
      <c r="G10" s="14"/>
      <c r="H10" s="14"/>
      <c r="I10" s="14"/>
      <c r="J10" s="14"/>
      <c r="K10" s="14"/>
      <c r="L10" s="14"/>
      <c r="M10" s="14"/>
      <c r="N10" s="14"/>
      <c r="O10" s="14"/>
      <c r="P10" s="12"/>
    </row>
    <row r="11" ht="18.75" customHeight="1">
      <c r="A11" s="5"/>
      <c r="B11" s="6"/>
      <c r="C11" s="31" t="s">
        <v>23</v>
      </c>
      <c r="D11" s="12"/>
      <c r="E11" s="32" t="s">
        <v>24</v>
      </c>
      <c r="F11" s="19"/>
      <c r="G11" s="19"/>
      <c r="H11" s="19"/>
      <c r="I11" s="19"/>
      <c r="J11" s="19"/>
      <c r="K11" s="19"/>
      <c r="L11" s="19"/>
      <c r="M11" s="19"/>
      <c r="N11" s="19"/>
      <c r="O11" s="19"/>
      <c r="P11" s="17"/>
    </row>
    <row r="12" ht="21.0" customHeight="1">
      <c r="A12" s="5"/>
      <c r="B12" s="6"/>
      <c r="C12" s="31" t="s">
        <v>25</v>
      </c>
      <c r="D12" s="12"/>
      <c r="E12" s="32" t="s">
        <v>26</v>
      </c>
      <c r="F12" s="19"/>
      <c r="G12" s="19"/>
      <c r="H12" s="19"/>
      <c r="I12" s="19"/>
      <c r="J12" s="19"/>
      <c r="K12" s="19"/>
      <c r="L12" s="19"/>
      <c r="M12" s="19"/>
      <c r="N12" s="19"/>
      <c r="O12" s="19"/>
      <c r="P12" s="17"/>
    </row>
    <row r="13" ht="14.25" customHeight="1">
      <c r="A13" s="5"/>
      <c r="B13" s="6"/>
      <c r="C13" s="33"/>
      <c r="D13" s="8"/>
      <c r="E13" s="25"/>
      <c r="F13" s="9"/>
      <c r="G13" s="9"/>
      <c r="H13" s="9"/>
      <c r="I13" s="9"/>
      <c r="J13" s="9"/>
      <c r="K13" s="9"/>
      <c r="L13" s="9"/>
      <c r="M13" s="9"/>
      <c r="N13" s="9"/>
      <c r="O13" s="9"/>
      <c r="P13" s="8"/>
    </row>
    <row r="14" ht="14.25" customHeight="1">
      <c r="A14" s="5"/>
      <c r="B14" s="6"/>
      <c r="C14" s="34" t="s">
        <v>27</v>
      </c>
      <c r="D14" s="14"/>
      <c r="E14" s="14"/>
      <c r="F14" s="14"/>
      <c r="G14" s="14"/>
      <c r="H14" s="14"/>
      <c r="I14" s="14"/>
      <c r="J14" s="14"/>
      <c r="K14" s="14"/>
      <c r="L14" s="14"/>
      <c r="M14" s="14"/>
      <c r="N14" s="12"/>
      <c r="O14" s="35" t="s">
        <v>28</v>
      </c>
      <c r="P14" s="36"/>
    </row>
    <row r="15" ht="14.25" customHeight="1">
      <c r="A15" s="5"/>
      <c r="B15" s="6"/>
      <c r="C15" s="37" t="s">
        <v>29</v>
      </c>
      <c r="D15" s="12"/>
      <c r="E15" s="37" t="s">
        <v>30</v>
      </c>
      <c r="F15" s="14"/>
      <c r="G15" s="14"/>
      <c r="H15" s="14"/>
      <c r="I15" s="14"/>
      <c r="J15" s="14"/>
      <c r="K15" s="14"/>
      <c r="L15" s="14"/>
      <c r="M15" s="14"/>
      <c r="N15" s="38"/>
      <c r="O15" s="39" t="s">
        <v>31</v>
      </c>
      <c r="P15" s="17"/>
    </row>
    <row r="16" ht="14.25" customHeight="1">
      <c r="A16" s="5"/>
      <c r="B16" s="6"/>
      <c r="C16" s="37" t="s">
        <v>32</v>
      </c>
      <c r="D16" s="12"/>
      <c r="E16" s="40" t="s">
        <v>33</v>
      </c>
      <c r="F16" s="19"/>
      <c r="G16" s="19"/>
      <c r="H16" s="19"/>
      <c r="I16" s="19"/>
      <c r="J16" s="19"/>
      <c r="K16" s="19"/>
      <c r="L16" s="19"/>
      <c r="M16" s="19"/>
      <c r="N16" s="41"/>
      <c r="O16" s="39" t="s">
        <v>31</v>
      </c>
      <c r="P16" s="17"/>
    </row>
    <row r="17" ht="14.25" customHeight="1">
      <c r="A17" s="5"/>
      <c r="B17" s="6"/>
      <c r="C17" s="37" t="s">
        <v>34</v>
      </c>
      <c r="D17" s="12"/>
      <c r="E17" s="37" t="s">
        <v>35</v>
      </c>
      <c r="F17" s="14"/>
      <c r="G17" s="14"/>
      <c r="H17" s="14"/>
      <c r="I17" s="14"/>
      <c r="J17" s="14"/>
      <c r="K17" s="14"/>
      <c r="L17" s="14"/>
      <c r="M17" s="14"/>
      <c r="N17" s="38"/>
      <c r="O17" s="39" t="s">
        <v>31</v>
      </c>
      <c r="P17" s="17"/>
    </row>
    <row r="18" ht="30.0" customHeight="1">
      <c r="A18" s="5"/>
      <c r="B18" s="6"/>
      <c r="C18" s="37" t="s">
        <v>36</v>
      </c>
      <c r="D18" s="12"/>
      <c r="E18" s="42" t="s">
        <v>37</v>
      </c>
      <c r="F18" s="19"/>
      <c r="G18" s="19"/>
      <c r="H18" s="19"/>
      <c r="I18" s="19"/>
      <c r="J18" s="19"/>
      <c r="K18" s="19"/>
      <c r="L18" s="19"/>
      <c r="M18" s="19"/>
      <c r="N18" s="41"/>
      <c r="O18" s="39" t="s">
        <v>31</v>
      </c>
      <c r="P18" s="17"/>
    </row>
    <row r="19" ht="29.25" customHeight="1">
      <c r="A19" s="5"/>
      <c r="B19" s="6"/>
      <c r="C19" s="37" t="s">
        <v>38</v>
      </c>
      <c r="D19" s="12"/>
      <c r="E19" s="43" t="s">
        <v>39</v>
      </c>
      <c r="F19" s="14"/>
      <c r="G19" s="14"/>
      <c r="H19" s="14"/>
      <c r="I19" s="14"/>
      <c r="J19" s="14"/>
      <c r="K19" s="14"/>
      <c r="L19" s="14"/>
      <c r="M19" s="14"/>
      <c r="N19" s="38"/>
      <c r="O19" s="39" t="s">
        <v>31</v>
      </c>
      <c r="P19" s="17"/>
    </row>
    <row r="20" ht="14.25" customHeight="1">
      <c r="A20" s="7"/>
      <c r="B20" s="8"/>
      <c r="C20" s="44"/>
      <c r="D20" s="8"/>
      <c r="E20" s="45"/>
      <c r="F20" s="9"/>
      <c r="G20" s="9"/>
      <c r="H20" s="9"/>
      <c r="I20" s="9"/>
      <c r="J20" s="9"/>
      <c r="K20" s="9"/>
      <c r="L20" s="9"/>
      <c r="M20" s="9"/>
      <c r="N20" s="8"/>
      <c r="O20" s="44"/>
      <c r="P20" s="8"/>
    </row>
    <row r="21" ht="14.25" customHeight="1">
      <c r="A21" s="46" t="s">
        <v>40</v>
      </c>
      <c r="B21" s="2"/>
      <c r="C21" s="47" t="s">
        <v>41</v>
      </c>
      <c r="D21" s="48" t="s">
        <v>42</v>
      </c>
      <c r="E21" s="14"/>
      <c r="F21" s="14"/>
      <c r="G21" s="12"/>
      <c r="H21" s="49" t="s">
        <v>43</v>
      </c>
      <c r="I21" s="34" t="s">
        <v>44</v>
      </c>
      <c r="J21" s="14"/>
      <c r="K21" s="14"/>
      <c r="L21" s="12"/>
      <c r="M21" s="34" t="s">
        <v>45</v>
      </c>
      <c r="N21" s="12"/>
      <c r="O21" s="34" t="s">
        <v>46</v>
      </c>
      <c r="P21" s="12"/>
    </row>
    <row r="22" ht="14.25" customHeight="1">
      <c r="A22" s="5"/>
      <c r="B22" s="6"/>
      <c r="C22" s="50">
        <v>1.0</v>
      </c>
      <c r="D22" s="51" t="s">
        <v>47</v>
      </c>
      <c r="E22" s="19"/>
      <c r="F22" s="19"/>
      <c r="G22" s="17"/>
      <c r="H22" s="52" t="s">
        <v>48</v>
      </c>
      <c r="I22" s="53" t="s">
        <v>49</v>
      </c>
      <c r="J22" s="14"/>
      <c r="K22" s="14"/>
      <c r="L22" s="12"/>
      <c r="M22" s="54">
        <v>0.25</v>
      </c>
      <c r="N22" s="12"/>
      <c r="O22" s="55">
        <f>SUM(M22:N24)</f>
        <v>0.7</v>
      </c>
      <c r="P22" s="2"/>
    </row>
    <row r="23" ht="14.25" customHeight="1">
      <c r="A23" s="5"/>
      <c r="B23" s="6"/>
      <c r="C23" s="50">
        <v>2.0</v>
      </c>
      <c r="D23" s="56" t="s">
        <v>47</v>
      </c>
      <c r="E23" s="19"/>
      <c r="F23" s="19"/>
      <c r="G23" s="17"/>
      <c r="H23" s="52" t="s">
        <v>50</v>
      </c>
      <c r="I23" s="53" t="s">
        <v>51</v>
      </c>
      <c r="J23" s="14"/>
      <c r="K23" s="14"/>
      <c r="L23" s="12"/>
      <c r="M23" s="54">
        <v>0.3</v>
      </c>
      <c r="N23" s="12"/>
      <c r="O23" s="5"/>
      <c r="P23" s="6"/>
    </row>
    <row r="24" ht="14.25" customHeight="1">
      <c r="A24" s="5"/>
      <c r="B24" s="6"/>
      <c r="C24" s="50">
        <v>3.0</v>
      </c>
      <c r="D24" s="56" t="s">
        <v>47</v>
      </c>
      <c r="E24" s="19"/>
      <c r="F24" s="19"/>
      <c r="G24" s="17"/>
      <c r="H24" s="57" t="s">
        <v>52</v>
      </c>
      <c r="I24" s="53" t="s">
        <v>53</v>
      </c>
      <c r="J24" s="14"/>
      <c r="K24" s="14"/>
      <c r="L24" s="12"/>
      <c r="M24" s="54">
        <v>0.15</v>
      </c>
      <c r="N24" s="12"/>
      <c r="O24" s="7"/>
      <c r="P24" s="8"/>
    </row>
    <row r="25" ht="14.25" customHeight="1">
      <c r="A25" s="5"/>
      <c r="B25" s="6"/>
      <c r="C25" s="50">
        <v>4.0</v>
      </c>
      <c r="D25" s="56" t="s">
        <v>54</v>
      </c>
      <c r="E25" s="19"/>
      <c r="F25" s="19"/>
      <c r="G25" s="17"/>
      <c r="H25" s="52" t="s">
        <v>55</v>
      </c>
      <c r="I25" s="58" t="s">
        <v>56</v>
      </c>
      <c r="J25" s="19"/>
      <c r="K25" s="19"/>
      <c r="L25" s="17"/>
      <c r="M25" s="54">
        <v>0.1</v>
      </c>
      <c r="N25" s="12"/>
      <c r="O25" s="54">
        <f t="shared" ref="O25:O26" si="1">M25</f>
        <v>0.1</v>
      </c>
      <c r="P25" s="12"/>
    </row>
    <row r="26" ht="14.25" customHeight="1">
      <c r="A26" s="5"/>
      <c r="B26" s="6"/>
      <c r="C26" s="59">
        <v>5.0</v>
      </c>
      <c r="D26" s="56" t="s">
        <v>57</v>
      </c>
      <c r="E26" s="19"/>
      <c r="F26" s="19"/>
      <c r="G26" s="17"/>
      <c r="H26" s="52" t="s">
        <v>50</v>
      </c>
      <c r="I26" s="58" t="s">
        <v>58</v>
      </c>
      <c r="J26" s="19"/>
      <c r="K26" s="19"/>
      <c r="L26" s="17"/>
      <c r="M26" s="54">
        <v>0.2</v>
      </c>
      <c r="N26" s="12"/>
      <c r="O26" s="54">
        <f t="shared" si="1"/>
        <v>0.2</v>
      </c>
      <c r="P26" s="12"/>
    </row>
    <row r="27" ht="14.25" customHeight="1">
      <c r="A27" s="7"/>
      <c r="B27" s="8"/>
      <c r="C27" s="60" t="s">
        <v>59</v>
      </c>
      <c r="D27" s="14"/>
      <c r="E27" s="14"/>
      <c r="F27" s="14"/>
      <c r="G27" s="14"/>
      <c r="H27" s="14"/>
      <c r="I27" s="14"/>
      <c r="J27" s="14"/>
      <c r="K27" s="14"/>
      <c r="L27" s="12"/>
      <c r="M27" s="61">
        <f>SUM(M22:N26)</f>
        <v>1</v>
      </c>
      <c r="N27" s="12"/>
      <c r="O27" s="62">
        <f>SUM(O22:P26)</f>
        <v>1</v>
      </c>
      <c r="P27" s="17"/>
    </row>
    <row r="28" ht="14.25" customHeight="1">
      <c r="A28" s="63" t="s">
        <v>60</v>
      </c>
      <c r="B28" s="2"/>
      <c r="C28" s="64" t="s">
        <v>61</v>
      </c>
      <c r="D28" s="14"/>
      <c r="E28" s="12"/>
      <c r="F28" s="65"/>
      <c r="G28" s="65"/>
      <c r="H28" s="65"/>
      <c r="I28" s="65"/>
      <c r="J28" s="65"/>
      <c r="K28" s="65"/>
      <c r="L28" s="65"/>
      <c r="M28" s="65"/>
      <c r="N28" s="65"/>
      <c r="O28" s="65"/>
      <c r="P28" s="66"/>
    </row>
    <row r="29" ht="14.25" customHeight="1">
      <c r="A29" s="5"/>
      <c r="B29" s="6"/>
      <c r="C29" s="67" t="s">
        <v>62</v>
      </c>
      <c r="D29" s="19"/>
      <c r="E29" s="19"/>
      <c r="F29" s="19"/>
      <c r="G29" s="19"/>
      <c r="H29" s="19"/>
      <c r="I29" s="19"/>
      <c r="J29" s="19"/>
      <c r="K29" s="19"/>
      <c r="L29" s="19"/>
      <c r="M29" s="19"/>
      <c r="N29" s="19"/>
      <c r="O29" s="19"/>
      <c r="P29" s="17"/>
    </row>
    <row r="30" ht="14.25" customHeight="1">
      <c r="A30" s="5"/>
      <c r="B30" s="6"/>
      <c r="C30" s="67" t="s">
        <v>63</v>
      </c>
      <c r="D30" s="19"/>
      <c r="E30" s="19"/>
      <c r="F30" s="19"/>
      <c r="G30" s="19"/>
      <c r="H30" s="19"/>
      <c r="I30" s="19"/>
      <c r="J30" s="19"/>
      <c r="K30" s="19"/>
      <c r="L30" s="19"/>
      <c r="M30" s="19"/>
      <c r="N30" s="19"/>
      <c r="O30" s="19"/>
      <c r="P30" s="17"/>
    </row>
    <row r="31" ht="14.25" customHeight="1">
      <c r="A31" s="5"/>
      <c r="B31" s="6"/>
      <c r="C31" s="68"/>
      <c r="D31" s="65"/>
      <c r="E31" s="65"/>
      <c r="F31" s="65"/>
      <c r="G31" s="65"/>
      <c r="H31" s="65"/>
      <c r="I31" s="65"/>
      <c r="J31" s="65"/>
      <c r="K31" s="65"/>
      <c r="L31" s="65"/>
      <c r="M31" s="65"/>
      <c r="N31" s="65"/>
      <c r="O31" s="65"/>
      <c r="P31" s="66"/>
    </row>
    <row r="32" ht="14.25" customHeight="1">
      <c r="A32" s="5"/>
      <c r="B32" s="6"/>
      <c r="C32" s="30" t="s">
        <v>64</v>
      </c>
      <c r="D32" s="14"/>
      <c r="E32" s="38"/>
      <c r="F32" s="69"/>
      <c r="G32" s="65"/>
      <c r="H32" s="65"/>
      <c r="I32" s="65"/>
      <c r="J32" s="65"/>
      <c r="K32" s="65"/>
      <c r="L32" s="65"/>
      <c r="M32" s="65"/>
      <c r="N32" s="65"/>
      <c r="O32" s="65"/>
      <c r="P32" s="66"/>
    </row>
    <row r="33" ht="14.25" customHeight="1">
      <c r="A33" s="5"/>
      <c r="B33" s="6"/>
      <c r="C33" s="70"/>
      <c r="D33" s="65"/>
      <c r="E33" s="65"/>
      <c r="F33" s="69"/>
      <c r="G33" s="65"/>
      <c r="H33" s="65"/>
      <c r="I33" s="65"/>
      <c r="J33" s="65"/>
      <c r="K33" s="65"/>
      <c r="L33" s="65"/>
      <c r="M33" s="65"/>
      <c r="N33" s="65"/>
      <c r="O33" s="65"/>
      <c r="P33" s="66"/>
    </row>
    <row r="34" ht="14.25" customHeight="1">
      <c r="A34" s="5"/>
      <c r="B34" s="6"/>
      <c r="C34" s="71"/>
      <c r="D34" s="65"/>
      <c r="E34" s="65"/>
      <c r="F34" s="69"/>
      <c r="G34" s="65"/>
      <c r="H34" s="65"/>
      <c r="I34" s="65"/>
      <c r="J34" s="65"/>
      <c r="K34" s="65"/>
      <c r="L34" s="65"/>
      <c r="M34" s="65"/>
      <c r="N34" s="65"/>
      <c r="O34" s="65"/>
      <c r="P34" s="66"/>
    </row>
    <row r="35" ht="14.25" customHeight="1">
      <c r="A35" s="5"/>
      <c r="B35" s="6"/>
      <c r="C35" s="71"/>
      <c r="D35" s="65"/>
      <c r="E35" s="65"/>
      <c r="F35" s="65"/>
      <c r="G35" s="65"/>
      <c r="H35" s="65"/>
      <c r="I35" s="65"/>
      <c r="J35" s="65"/>
      <c r="K35" s="65"/>
      <c r="L35" s="65"/>
      <c r="M35" s="65"/>
      <c r="N35" s="65"/>
      <c r="O35" s="65"/>
      <c r="P35" s="66"/>
    </row>
    <row r="36" ht="14.25" customHeight="1">
      <c r="A36" s="7"/>
      <c r="B36" s="8"/>
      <c r="D36" s="65"/>
      <c r="E36" s="65"/>
      <c r="F36" s="65"/>
      <c r="G36" s="65"/>
      <c r="H36" s="65"/>
      <c r="I36" s="65"/>
      <c r="J36" s="65"/>
      <c r="K36" s="65"/>
      <c r="L36" s="65"/>
      <c r="M36" s="65"/>
      <c r="N36" s="65"/>
      <c r="O36" s="65"/>
      <c r="P36" s="66"/>
    </row>
    <row r="37" ht="14.25" customHeight="1">
      <c r="A37" s="46" t="s">
        <v>65</v>
      </c>
      <c r="B37" s="2"/>
      <c r="C37" s="72" t="s">
        <v>66</v>
      </c>
      <c r="D37" s="65"/>
      <c r="E37" s="65"/>
      <c r="F37" s="65"/>
      <c r="G37" s="65"/>
      <c r="H37" s="65"/>
      <c r="I37" s="65"/>
      <c r="J37" s="66"/>
      <c r="K37" s="64" t="s">
        <v>67</v>
      </c>
      <c r="L37" s="14"/>
      <c r="M37" s="14"/>
      <c r="N37" s="14"/>
      <c r="O37" s="14"/>
      <c r="P37" s="12"/>
    </row>
    <row r="38" ht="21.0" customHeight="1">
      <c r="A38" s="7"/>
      <c r="B38" s="8"/>
      <c r="C38" s="73" t="s">
        <v>68</v>
      </c>
      <c r="D38" s="65"/>
      <c r="E38" s="65"/>
      <c r="F38" s="65"/>
      <c r="G38" s="65"/>
      <c r="H38" s="65"/>
      <c r="I38" s="65"/>
      <c r="J38" s="66"/>
      <c r="K38" s="74" t="s">
        <v>69</v>
      </c>
      <c r="L38" s="9"/>
      <c r="M38" s="9"/>
      <c r="N38" s="9"/>
      <c r="O38" s="9"/>
      <c r="P38" s="8"/>
    </row>
    <row r="39" ht="14.25" customHeight="1">
      <c r="A39" s="27" t="s">
        <v>70</v>
      </c>
      <c r="B39" s="17"/>
      <c r="C39" s="75" t="s">
        <v>71</v>
      </c>
      <c r="D39" s="19"/>
      <c r="E39" s="19"/>
      <c r="F39" s="19"/>
      <c r="G39" s="19"/>
      <c r="H39" s="19"/>
      <c r="I39" s="19"/>
      <c r="J39" s="19"/>
      <c r="K39" s="19"/>
      <c r="L39" s="19"/>
      <c r="M39" s="19"/>
      <c r="N39" s="19"/>
      <c r="O39" s="19"/>
      <c r="P39" s="17"/>
    </row>
    <row r="40" ht="14.25" customHeight="1">
      <c r="A40" s="27" t="s">
        <v>72</v>
      </c>
      <c r="B40" s="17"/>
      <c r="C40" s="75" t="s">
        <v>73</v>
      </c>
      <c r="D40" s="19"/>
      <c r="E40" s="19"/>
      <c r="F40" s="19"/>
      <c r="G40" s="19"/>
      <c r="H40" s="19"/>
      <c r="I40" s="19"/>
      <c r="J40" s="19"/>
      <c r="K40" s="19"/>
      <c r="L40" s="19"/>
      <c r="M40" s="19"/>
      <c r="N40" s="19"/>
      <c r="O40" s="19"/>
      <c r="P40" s="17"/>
    </row>
    <row r="41" ht="14.25" customHeight="1"/>
    <row r="42" ht="14.25" customHeight="1"/>
    <row r="43" ht="42.0" customHeight="1">
      <c r="A43" s="76" t="s">
        <v>74</v>
      </c>
      <c r="B43" s="76" t="s">
        <v>75</v>
      </c>
      <c r="C43" s="77" t="s">
        <v>76</v>
      </c>
      <c r="D43" s="78"/>
      <c r="E43" s="79"/>
      <c r="F43" s="77" t="s">
        <v>77</v>
      </c>
      <c r="G43" s="79"/>
      <c r="H43" s="77" t="s">
        <v>78</v>
      </c>
      <c r="I43" s="79"/>
      <c r="J43" s="76" t="s">
        <v>79</v>
      </c>
      <c r="K43" s="77" t="s">
        <v>80</v>
      </c>
      <c r="L43" s="79"/>
      <c r="M43" s="77" t="s">
        <v>81</v>
      </c>
      <c r="N43" s="79"/>
      <c r="O43" s="77" t="s">
        <v>82</v>
      </c>
      <c r="P43" s="79"/>
    </row>
    <row r="44" ht="61.5" customHeight="1">
      <c r="A44" s="80">
        <v>1.0</v>
      </c>
      <c r="B44" s="80" t="s">
        <v>29</v>
      </c>
      <c r="C44" s="81" t="s">
        <v>83</v>
      </c>
      <c r="D44" s="19"/>
      <c r="E44" s="17"/>
      <c r="F44" s="82" t="s">
        <v>84</v>
      </c>
      <c r="G44" s="17"/>
      <c r="H44" s="18">
        <v>3.0</v>
      </c>
      <c r="I44" s="17"/>
      <c r="J44" s="83" t="s">
        <v>85</v>
      </c>
      <c r="K44" s="84" t="s">
        <v>86</v>
      </c>
      <c r="L44" s="17"/>
      <c r="M44" s="18"/>
      <c r="N44" s="17"/>
      <c r="O44" s="85" t="s">
        <v>87</v>
      </c>
      <c r="P44" s="17"/>
      <c r="Q44" s="86"/>
      <c r="R44" s="86"/>
      <c r="S44" s="86"/>
      <c r="T44" s="86"/>
      <c r="U44" s="86"/>
      <c r="V44" s="86"/>
      <c r="W44" s="86"/>
      <c r="X44" s="86"/>
      <c r="Y44" s="86"/>
      <c r="Z44" s="86"/>
    </row>
    <row r="45" ht="68.25" customHeight="1">
      <c r="A45" s="80">
        <v>2.0</v>
      </c>
      <c r="B45" s="80" t="s">
        <v>29</v>
      </c>
      <c r="C45" s="81" t="s">
        <v>88</v>
      </c>
      <c r="D45" s="19"/>
      <c r="E45" s="17"/>
      <c r="F45" s="82" t="s">
        <v>89</v>
      </c>
      <c r="G45" s="17"/>
      <c r="H45" s="18">
        <v>3.0</v>
      </c>
      <c r="I45" s="17"/>
      <c r="J45" s="83" t="s">
        <v>90</v>
      </c>
      <c r="K45" s="84" t="s">
        <v>86</v>
      </c>
      <c r="L45" s="17"/>
      <c r="M45" s="18"/>
      <c r="N45" s="17"/>
      <c r="O45" s="85" t="s">
        <v>87</v>
      </c>
      <c r="P45" s="17"/>
      <c r="Q45" s="86"/>
      <c r="R45" s="86"/>
      <c r="S45" s="86"/>
      <c r="T45" s="86"/>
      <c r="U45" s="86"/>
      <c r="V45" s="86"/>
      <c r="W45" s="86"/>
      <c r="X45" s="86"/>
      <c r="Y45" s="86"/>
      <c r="Z45" s="86"/>
    </row>
    <row r="46" ht="72.0" customHeight="1">
      <c r="A46" s="80">
        <v>3.0</v>
      </c>
      <c r="B46" s="80" t="s">
        <v>29</v>
      </c>
      <c r="C46" s="81" t="s">
        <v>91</v>
      </c>
      <c r="D46" s="19"/>
      <c r="E46" s="17"/>
      <c r="F46" s="84" t="s">
        <v>92</v>
      </c>
      <c r="G46" s="17"/>
      <c r="H46" s="18" t="s">
        <v>93</v>
      </c>
      <c r="I46" s="17"/>
      <c r="J46" s="87" t="s">
        <v>94</v>
      </c>
      <c r="K46" s="84" t="s">
        <v>95</v>
      </c>
      <c r="L46" s="17"/>
      <c r="M46" s="18" t="s">
        <v>87</v>
      </c>
      <c r="N46" s="17"/>
      <c r="O46" s="18"/>
      <c r="P46" s="17"/>
      <c r="Q46" s="86"/>
      <c r="R46" s="86"/>
      <c r="S46" s="86"/>
      <c r="T46" s="86"/>
      <c r="U46" s="86"/>
      <c r="V46" s="86"/>
      <c r="W46" s="86"/>
      <c r="X46" s="86"/>
      <c r="Y46" s="86"/>
      <c r="Z46" s="86"/>
    </row>
    <row r="47" ht="69.0" customHeight="1">
      <c r="A47" s="80">
        <v>4.0</v>
      </c>
      <c r="B47" s="80" t="s">
        <v>29</v>
      </c>
      <c r="C47" s="81" t="s">
        <v>96</v>
      </c>
      <c r="D47" s="19"/>
      <c r="E47" s="17"/>
      <c r="F47" s="84" t="s">
        <v>97</v>
      </c>
      <c r="G47" s="17"/>
      <c r="H47" s="18">
        <v>1.4</v>
      </c>
      <c r="I47" s="17"/>
      <c r="J47" s="83" t="s">
        <v>98</v>
      </c>
      <c r="K47" s="84" t="s">
        <v>86</v>
      </c>
      <c r="L47" s="17"/>
      <c r="M47" s="18" t="s">
        <v>87</v>
      </c>
      <c r="N47" s="17"/>
      <c r="O47" s="85"/>
      <c r="P47" s="17"/>
      <c r="Q47" s="86"/>
      <c r="R47" s="86"/>
      <c r="S47" s="86"/>
      <c r="T47" s="86"/>
      <c r="U47" s="86"/>
      <c r="V47" s="86"/>
      <c r="W47" s="86"/>
      <c r="X47" s="86"/>
      <c r="Y47" s="86"/>
      <c r="Z47" s="86"/>
    </row>
    <row r="48" ht="69.75" customHeight="1">
      <c r="A48" s="80">
        <v>5.0</v>
      </c>
      <c r="B48" s="80" t="s">
        <v>29</v>
      </c>
      <c r="C48" s="81" t="s">
        <v>99</v>
      </c>
      <c r="D48" s="19"/>
      <c r="E48" s="17"/>
      <c r="F48" s="84" t="s">
        <v>100</v>
      </c>
      <c r="G48" s="17"/>
      <c r="H48" s="18">
        <v>1.4</v>
      </c>
      <c r="I48" s="17"/>
      <c r="J48" s="83" t="s">
        <v>101</v>
      </c>
      <c r="K48" s="84" t="s">
        <v>95</v>
      </c>
      <c r="L48" s="17"/>
      <c r="M48" s="18" t="s">
        <v>87</v>
      </c>
      <c r="N48" s="17"/>
      <c r="O48" s="85"/>
      <c r="P48" s="17"/>
      <c r="Q48" s="86"/>
      <c r="R48" s="86"/>
      <c r="S48" s="86"/>
      <c r="T48" s="86"/>
      <c r="U48" s="86"/>
      <c r="V48" s="86"/>
      <c r="W48" s="86"/>
      <c r="X48" s="86"/>
      <c r="Y48" s="86"/>
      <c r="Z48" s="86"/>
    </row>
    <row r="49" ht="51.0" customHeight="1">
      <c r="A49" s="80">
        <v>6.0</v>
      </c>
      <c r="B49" s="80" t="s">
        <v>32</v>
      </c>
      <c r="C49" s="81" t="s">
        <v>102</v>
      </c>
      <c r="D49" s="19"/>
      <c r="E49" s="17"/>
      <c r="F49" s="84" t="s">
        <v>103</v>
      </c>
      <c r="G49" s="17"/>
      <c r="H49" s="18">
        <v>1.4</v>
      </c>
      <c r="I49" s="17"/>
      <c r="J49" s="83" t="s">
        <v>104</v>
      </c>
      <c r="K49" s="84" t="s">
        <v>95</v>
      </c>
      <c r="L49" s="17"/>
      <c r="M49" s="18" t="s">
        <v>87</v>
      </c>
      <c r="N49" s="17"/>
      <c r="O49" s="85"/>
      <c r="P49" s="17"/>
      <c r="Q49" s="86"/>
      <c r="R49" s="86"/>
      <c r="S49" s="86"/>
      <c r="T49" s="86"/>
      <c r="U49" s="86"/>
      <c r="V49" s="86"/>
      <c r="W49" s="86"/>
      <c r="X49" s="86"/>
      <c r="Y49" s="86"/>
      <c r="Z49" s="86"/>
    </row>
    <row r="50" ht="53.25" customHeight="1">
      <c r="A50" s="80">
        <v>7.0</v>
      </c>
      <c r="B50" s="80" t="s">
        <v>32</v>
      </c>
      <c r="C50" s="81" t="s">
        <v>105</v>
      </c>
      <c r="D50" s="19"/>
      <c r="E50" s="17"/>
      <c r="F50" s="84" t="s">
        <v>106</v>
      </c>
      <c r="G50" s="17"/>
      <c r="H50" s="18">
        <v>1.4</v>
      </c>
      <c r="I50" s="17"/>
      <c r="J50" s="83" t="s">
        <v>107</v>
      </c>
      <c r="K50" s="84" t="s">
        <v>95</v>
      </c>
      <c r="L50" s="17"/>
      <c r="M50" s="18" t="s">
        <v>87</v>
      </c>
      <c r="N50" s="17"/>
      <c r="O50" s="85"/>
      <c r="P50" s="17"/>
      <c r="Q50" s="86"/>
      <c r="R50" s="86"/>
      <c r="S50" s="86"/>
      <c r="T50" s="86"/>
      <c r="U50" s="86"/>
      <c r="V50" s="86"/>
      <c r="W50" s="86"/>
      <c r="X50" s="86"/>
      <c r="Y50" s="86"/>
      <c r="Z50" s="86"/>
    </row>
    <row r="51" ht="63.75" customHeight="1">
      <c r="A51" s="80">
        <v>8.0</v>
      </c>
      <c r="B51" s="80" t="s">
        <v>32</v>
      </c>
      <c r="C51" s="81" t="s">
        <v>108</v>
      </c>
      <c r="D51" s="19"/>
      <c r="E51" s="17"/>
      <c r="F51" s="84" t="s">
        <v>109</v>
      </c>
      <c r="G51" s="17"/>
      <c r="H51" s="18">
        <v>3.4</v>
      </c>
      <c r="I51" s="17"/>
      <c r="J51" s="83" t="s">
        <v>110</v>
      </c>
      <c r="K51" s="84" t="s">
        <v>95</v>
      </c>
      <c r="L51" s="17"/>
      <c r="M51" s="18" t="s">
        <v>87</v>
      </c>
      <c r="N51" s="17"/>
      <c r="O51" s="85"/>
      <c r="P51" s="17"/>
      <c r="Q51" s="86"/>
      <c r="R51" s="86"/>
      <c r="S51" s="86"/>
      <c r="T51" s="86"/>
      <c r="U51" s="86"/>
      <c r="V51" s="86"/>
      <c r="W51" s="86"/>
      <c r="X51" s="86"/>
      <c r="Y51" s="86"/>
      <c r="Z51" s="86"/>
    </row>
    <row r="52" ht="58.5" customHeight="1">
      <c r="A52" s="80">
        <v>9.0</v>
      </c>
      <c r="B52" s="80" t="s">
        <v>32</v>
      </c>
      <c r="C52" s="81" t="s">
        <v>111</v>
      </c>
      <c r="D52" s="19"/>
      <c r="E52" s="17"/>
      <c r="F52" s="84" t="s">
        <v>112</v>
      </c>
      <c r="G52" s="17"/>
      <c r="H52" s="18">
        <v>3.4</v>
      </c>
      <c r="I52" s="17"/>
      <c r="J52" s="83" t="s">
        <v>113</v>
      </c>
      <c r="K52" s="84" t="s">
        <v>95</v>
      </c>
      <c r="L52" s="17"/>
      <c r="M52" s="18" t="s">
        <v>87</v>
      </c>
      <c r="N52" s="17"/>
      <c r="O52" s="85"/>
      <c r="P52" s="17"/>
      <c r="Q52" s="86"/>
      <c r="R52" s="86"/>
      <c r="S52" s="86"/>
      <c r="T52" s="86"/>
      <c r="U52" s="86"/>
      <c r="V52" s="86"/>
      <c r="W52" s="86"/>
      <c r="X52" s="86"/>
      <c r="Y52" s="86"/>
      <c r="Z52" s="86"/>
    </row>
    <row r="53" ht="39.0" customHeight="1">
      <c r="A53" s="80">
        <v>10.0</v>
      </c>
      <c r="B53" s="80" t="s">
        <v>32</v>
      </c>
      <c r="C53" s="81" t="s">
        <v>114</v>
      </c>
      <c r="D53" s="19"/>
      <c r="E53" s="17"/>
      <c r="F53" s="84" t="s">
        <v>115</v>
      </c>
      <c r="G53" s="17"/>
      <c r="H53" s="18">
        <v>3.4</v>
      </c>
      <c r="I53" s="17"/>
      <c r="J53" s="88" t="s">
        <v>116</v>
      </c>
      <c r="K53" s="84" t="s">
        <v>95</v>
      </c>
      <c r="L53" s="17"/>
      <c r="M53" s="18" t="s">
        <v>87</v>
      </c>
      <c r="N53" s="17"/>
      <c r="O53" s="85"/>
      <c r="P53" s="17"/>
      <c r="Q53" s="86"/>
      <c r="R53" s="86"/>
      <c r="S53" s="86"/>
      <c r="T53" s="86"/>
      <c r="U53" s="86"/>
      <c r="V53" s="86"/>
      <c r="W53" s="86"/>
      <c r="X53" s="86"/>
      <c r="Y53" s="86"/>
      <c r="Z53" s="86"/>
    </row>
    <row r="54" ht="81.75" customHeight="1">
      <c r="A54" s="80">
        <v>11.0</v>
      </c>
      <c r="B54" s="80" t="s">
        <v>34</v>
      </c>
      <c r="C54" s="81" t="s">
        <v>117</v>
      </c>
      <c r="D54" s="19"/>
      <c r="E54" s="17"/>
      <c r="F54" s="84" t="s">
        <v>118</v>
      </c>
      <c r="G54" s="17"/>
      <c r="H54" s="18" t="s">
        <v>50</v>
      </c>
      <c r="I54" s="17"/>
      <c r="J54" s="88" t="s">
        <v>119</v>
      </c>
      <c r="K54" s="84" t="s">
        <v>95</v>
      </c>
      <c r="L54" s="17"/>
      <c r="M54" s="18" t="s">
        <v>87</v>
      </c>
      <c r="N54" s="17"/>
      <c r="O54" s="85"/>
      <c r="P54" s="17"/>
      <c r="Q54" s="86"/>
      <c r="R54" s="86"/>
      <c r="S54" s="86"/>
      <c r="T54" s="86"/>
      <c r="U54" s="86"/>
      <c r="V54" s="86"/>
      <c r="W54" s="86"/>
      <c r="X54" s="86"/>
      <c r="Y54" s="86"/>
      <c r="Z54" s="86"/>
    </row>
    <row r="55" ht="59.25" customHeight="1">
      <c r="A55" s="80">
        <v>12.0</v>
      </c>
      <c r="B55" s="80" t="s">
        <v>36</v>
      </c>
      <c r="C55" s="81" t="s">
        <v>120</v>
      </c>
      <c r="D55" s="19"/>
      <c r="E55" s="17"/>
      <c r="F55" s="84" t="s">
        <v>121</v>
      </c>
      <c r="G55" s="17"/>
      <c r="H55" s="18" t="s">
        <v>122</v>
      </c>
      <c r="I55" s="17"/>
      <c r="J55" s="88" t="s">
        <v>123</v>
      </c>
      <c r="K55" s="84" t="s">
        <v>95</v>
      </c>
      <c r="L55" s="17"/>
      <c r="M55" s="18" t="s">
        <v>87</v>
      </c>
      <c r="N55" s="17"/>
      <c r="O55" s="85"/>
      <c r="P55" s="17"/>
      <c r="Q55" s="86"/>
      <c r="R55" s="86"/>
      <c r="S55" s="86"/>
      <c r="T55" s="86"/>
      <c r="U55" s="86"/>
      <c r="V55" s="86"/>
      <c r="W55" s="86"/>
      <c r="X55" s="86"/>
      <c r="Y55" s="86"/>
      <c r="Z55" s="86"/>
    </row>
    <row r="56" ht="63.75" customHeight="1">
      <c r="A56" s="80">
        <v>13.0</v>
      </c>
      <c r="B56" s="80" t="s">
        <v>38</v>
      </c>
      <c r="C56" s="81" t="s">
        <v>124</v>
      </c>
      <c r="D56" s="19"/>
      <c r="E56" s="17"/>
      <c r="F56" s="84" t="s">
        <v>125</v>
      </c>
      <c r="G56" s="17"/>
      <c r="H56" s="18" t="s">
        <v>122</v>
      </c>
      <c r="I56" s="17"/>
      <c r="J56" s="88" t="s">
        <v>126</v>
      </c>
      <c r="K56" s="84" t="s">
        <v>95</v>
      </c>
      <c r="L56" s="17"/>
      <c r="M56" s="18" t="s">
        <v>87</v>
      </c>
      <c r="N56" s="17"/>
      <c r="O56" s="85"/>
      <c r="P56" s="17"/>
      <c r="Q56" s="86"/>
      <c r="R56" s="86"/>
      <c r="S56" s="86"/>
      <c r="T56" s="86"/>
      <c r="U56" s="86"/>
      <c r="V56" s="86"/>
      <c r="W56" s="86"/>
      <c r="X56" s="86"/>
      <c r="Y56" s="86"/>
      <c r="Z56" s="86"/>
    </row>
    <row r="57" ht="48.0" customHeight="1">
      <c r="A57" s="80">
        <v>14.0</v>
      </c>
      <c r="B57" s="80" t="s">
        <v>29</v>
      </c>
      <c r="C57" s="81" t="s">
        <v>127</v>
      </c>
      <c r="D57" s="19"/>
      <c r="E57" s="17"/>
      <c r="F57" s="84" t="s">
        <v>128</v>
      </c>
      <c r="G57" s="17"/>
      <c r="H57" s="18">
        <v>2.0</v>
      </c>
      <c r="I57" s="17"/>
      <c r="J57" s="88" t="s">
        <v>129</v>
      </c>
      <c r="K57" s="89" t="s">
        <v>86</v>
      </c>
      <c r="L57" s="17"/>
      <c r="M57" s="18"/>
      <c r="N57" s="17"/>
      <c r="O57" s="85" t="s">
        <v>87</v>
      </c>
      <c r="P57" s="17"/>
      <c r="Q57" s="86"/>
      <c r="R57" s="86"/>
      <c r="S57" s="86"/>
      <c r="T57" s="86"/>
      <c r="U57" s="86"/>
      <c r="V57" s="86"/>
      <c r="W57" s="86"/>
      <c r="X57" s="86"/>
      <c r="Y57" s="86"/>
      <c r="Z57" s="86"/>
    </row>
    <row r="58" ht="14.25" customHeight="1">
      <c r="J58" s="90"/>
    </row>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9">
    <mergeCell ref="F52:G52"/>
    <mergeCell ref="H52:I52"/>
    <mergeCell ref="F53:G53"/>
    <mergeCell ref="H53:I53"/>
    <mergeCell ref="K53:L53"/>
    <mergeCell ref="M53:N53"/>
    <mergeCell ref="O53:P53"/>
    <mergeCell ref="C53:E53"/>
    <mergeCell ref="C54:E54"/>
    <mergeCell ref="F54:G54"/>
    <mergeCell ref="H54:I54"/>
    <mergeCell ref="K54:L54"/>
    <mergeCell ref="M54:N54"/>
    <mergeCell ref="O54:P54"/>
    <mergeCell ref="K56:L56"/>
    <mergeCell ref="M56:N56"/>
    <mergeCell ref="C55:E55"/>
    <mergeCell ref="F55:G55"/>
    <mergeCell ref="H55:I55"/>
    <mergeCell ref="K55:L55"/>
    <mergeCell ref="M55:N55"/>
    <mergeCell ref="O55:P55"/>
    <mergeCell ref="C56:E56"/>
    <mergeCell ref="O56:P56"/>
    <mergeCell ref="D23:G23"/>
    <mergeCell ref="D24:G24"/>
    <mergeCell ref="D25:G25"/>
    <mergeCell ref="D26:G26"/>
    <mergeCell ref="D21:G21"/>
    <mergeCell ref="D22:G22"/>
    <mergeCell ref="I22:L22"/>
    <mergeCell ref="M22:N22"/>
    <mergeCell ref="O22:P24"/>
    <mergeCell ref="I23:L23"/>
    <mergeCell ref="M23:N23"/>
    <mergeCell ref="M27:N27"/>
    <mergeCell ref="O27:P27"/>
    <mergeCell ref="K37:P37"/>
    <mergeCell ref="K38:P38"/>
    <mergeCell ref="I25:L25"/>
    <mergeCell ref="M25:N25"/>
    <mergeCell ref="O25:P25"/>
    <mergeCell ref="I26:L26"/>
    <mergeCell ref="M26:N26"/>
    <mergeCell ref="O26:P26"/>
    <mergeCell ref="C27:L27"/>
    <mergeCell ref="C28:E28"/>
    <mergeCell ref="C29:P29"/>
    <mergeCell ref="C30:P30"/>
    <mergeCell ref="C32:E32"/>
    <mergeCell ref="C39:P39"/>
    <mergeCell ref="C40:P40"/>
    <mergeCell ref="C43:E43"/>
    <mergeCell ref="O43:P43"/>
    <mergeCell ref="C45:E45"/>
    <mergeCell ref="C46:E46"/>
    <mergeCell ref="F46:G46"/>
    <mergeCell ref="H46:I46"/>
    <mergeCell ref="K46:L46"/>
    <mergeCell ref="M46:N46"/>
    <mergeCell ref="O46:P46"/>
    <mergeCell ref="F56:G56"/>
    <mergeCell ref="H56:I56"/>
    <mergeCell ref="C57:E57"/>
    <mergeCell ref="F57:G57"/>
    <mergeCell ref="H57:I57"/>
    <mergeCell ref="K57:L57"/>
    <mergeCell ref="M57:N57"/>
    <mergeCell ref="O57:P57"/>
    <mergeCell ref="C13:D13"/>
    <mergeCell ref="C15:D15"/>
    <mergeCell ref="A10:B20"/>
    <mergeCell ref="A21:B27"/>
    <mergeCell ref="A28:B36"/>
    <mergeCell ref="A37:B38"/>
    <mergeCell ref="A39:B39"/>
    <mergeCell ref="A40:B40"/>
    <mergeCell ref="C5:D5"/>
    <mergeCell ref="C6:D6"/>
    <mergeCell ref="A7:B8"/>
    <mergeCell ref="A9:B9"/>
    <mergeCell ref="C11:D11"/>
    <mergeCell ref="C12:D12"/>
    <mergeCell ref="C20:D20"/>
    <mergeCell ref="E15:N15"/>
    <mergeCell ref="E16:N16"/>
    <mergeCell ref="O16:P16"/>
    <mergeCell ref="E17:N17"/>
    <mergeCell ref="O17:P17"/>
    <mergeCell ref="E18:N18"/>
    <mergeCell ref="O18:P18"/>
    <mergeCell ref="E19:N19"/>
    <mergeCell ref="O19:P19"/>
    <mergeCell ref="E20:N20"/>
    <mergeCell ref="O20:P20"/>
    <mergeCell ref="I21:L21"/>
    <mergeCell ref="M21:N21"/>
    <mergeCell ref="O21:P21"/>
    <mergeCell ref="E6:F6"/>
    <mergeCell ref="G6:I6"/>
    <mergeCell ref="C7:H7"/>
    <mergeCell ref="C8:H8"/>
    <mergeCell ref="A1:B4"/>
    <mergeCell ref="C1:P4"/>
    <mergeCell ref="A5:B6"/>
    <mergeCell ref="E5:F5"/>
    <mergeCell ref="G5:I5"/>
    <mergeCell ref="J5:M5"/>
    <mergeCell ref="N5:O5"/>
    <mergeCell ref="N6:O6"/>
    <mergeCell ref="J6:K6"/>
    <mergeCell ref="L6:M6"/>
    <mergeCell ref="I7:M7"/>
    <mergeCell ref="N7:P7"/>
    <mergeCell ref="I8:M8"/>
    <mergeCell ref="N8:P8"/>
    <mergeCell ref="C9:P9"/>
    <mergeCell ref="C10:P10"/>
    <mergeCell ref="E11:P11"/>
    <mergeCell ref="E12:P12"/>
    <mergeCell ref="E13:P13"/>
    <mergeCell ref="C14:N14"/>
    <mergeCell ref="O14:P14"/>
    <mergeCell ref="O15:P15"/>
    <mergeCell ref="C16:D16"/>
    <mergeCell ref="C17:D17"/>
    <mergeCell ref="C18:D18"/>
    <mergeCell ref="C19:D19"/>
    <mergeCell ref="I24:L24"/>
    <mergeCell ref="M24:N24"/>
    <mergeCell ref="K43:L43"/>
    <mergeCell ref="M43:N43"/>
    <mergeCell ref="K44:L44"/>
    <mergeCell ref="M44:N44"/>
    <mergeCell ref="O44:P44"/>
    <mergeCell ref="K45:L45"/>
    <mergeCell ref="M45:N45"/>
    <mergeCell ref="O45:P45"/>
    <mergeCell ref="F43:G43"/>
    <mergeCell ref="H43:I43"/>
    <mergeCell ref="C44:E44"/>
    <mergeCell ref="F44:G44"/>
    <mergeCell ref="H44:I44"/>
    <mergeCell ref="F45:G45"/>
    <mergeCell ref="H45:I45"/>
    <mergeCell ref="K48:L48"/>
    <mergeCell ref="M48:N48"/>
    <mergeCell ref="C47:E47"/>
    <mergeCell ref="F47:G47"/>
    <mergeCell ref="H47:I47"/>
    <mergeCell ref="K47:L47"/>
    <mergeCell ref="M47:N47"/>
    <mergeCell ref="O47:P47"/>
    <mergeCell ref="C48:E48"/>
    <mergeCell ref="O48:P48"/>
    <mergeCell ref="F48:G48"/>
    <mergeCell ref="H48:I48"/>
    <mergeCell ref="F49:G49"/>
    <mergeCell ref="H49:I49"/>
    <mergeCell ref="K49:L49"/>
    <mergeCell ref="M49:N49"/>
    <mergeCell ref="O49:P49"/>
    <mergeCell ref="C49:E49"/>
    <mergeCell ref="C50:E50"/>
    <mergeCell ref="F50:G50"/>
    <mergeCell ref="H50:I50"/>
    <mergeCell ref="K50:L50"/>
    <mergeCell ref="M50:N50"/>
    <mergeCell ref="O50:P50"/>
    <mergeCell ref="K52:L52"/>
    <mergeCell ref="M52:N52"/>
    <mergeCell ref="C51:E51"/>
    <mergeCell ref="F51:G51"/>
    <mergeCell ref="H51:I51"/>
    <mergeCell ref="K51:L51"/>
    <mergeCell ref="M51:N51"/>
    <mergeCell ref="O51:P51"/>
    <mergeCell ref="C52:E52"/>
    <mergeCell ref="O52:P52"/>
  </mergeCells>
  <printOptions/>
  <pageMargins bottom="0.75" footer="0.0" header="0.0" left="0.7" right="0.7" top="0.75"/>
  <pageSetup orientation="landscape"/>
  <rowBreaks count="1" manualBreakCount="1">
    <brk id="42" man="1"/>
  </row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10.13"/>
    <col customWidth="1" min="3" max="5" width="8.63"/>
    <col customWidth="1" min="6" max="7" width="10.0"/>
    <col customWidth="1" min="8" max="12" width="8.63"/>
    <col customWidth="1" min="13" max="13" width="16.13"/>
    <col customWidth="1" min="14" max="18" width="8.63"/>
    <col customWidth="1" min="19" max="19" width="10.13"/>
    <col customWidth="1" min="20" max="26" width="8.63"/>
  </cols>
  <sheetData>
    <row r="1" ht="14.25" customHeight="1">
      <c r="A1" s="91"/>
      <c r="B1" s="91"/>
      <c r="C1" s="91"/>
      <c r="D1" s="91"/>
      <c r="E1" s="91"/>
      <c r="F1" s="91"/>
      <c r="G1" s="91"/>
      <c r="H1" s="91"/>
      <c r="I1" s="91"/>
      <c r="J1" s="91"/>
      <c r="K1" s="91"/>
      <c r="L1" s="91"/>
      <c r="M1" s="91"/>
      <c r="N1" s="91"/>
      <c r="O1" s="91"/>
      <c r="P1" s="91"/>
      <c r="Q1" s="91"/>
      <c r="R1" s="91"/>
      <c r="S1" s="91"/>
      <c r="T1" s="91"/>
      <c r="U1" s="91"/>
      <c r="V1" s="91"/>
      <c r="W1" s="91"/>
      <c r="X1" s="91"/>
      <c r="Y1" s="91"/>
      <c r="Z1" s="91"/>
    </row>
    <row r="2" ht="14.25" customHeight="1">
      <c r="A2" s="92" t="s">
        <v>130</v>
      </c>
      <c r="B2" s="93"/>
      <c r="C2" s="94" t="s">
        <v>131</v>
      </c>
      <c r="D2" s="95"/>
      <c r="E2" s="95"/>
      <c r="F2" s="95"/>
      <c r="G2" s="95"/>
      <c r="H2" s="95"/>
      <c r="I2" s="95"/>
      <c r="J2" s="95"/>
      <c r="K2" s="91"/>
      <c r="L2" s="96"/>
      <c r="M2" s="95"/>
      <c r="N2" s="95"/>
      <c r="O2" s="95"/>
      <c r="P2" s="95"/>
      <c r="Q2" s="95"/>
      <c r="R2" s="95"/>
      <c r="S2" s="95"/>
      <c r="T2" s="91"/>
      <c r="U2" s="91"/>
      <c r="V2" s="91"/>
      <c r="W2" s="91"/>
      <c r="X2" s="91"/>
      <c r="Y2" s="91"/>
      <c r="Z2" s="91"/>
    </row>
    <row r="3" ht="14.25" customHeight="1">
      <c r="A3" s="97" t="s">
        <v>132</v>
      </c>
      <c r="B3" s="97" t="s">
        <v>133</v>
      </c>
      <c r="C3" s="97" t="s">
        <v>134</v>
      </c>
      <c r="D3" s="97" t="s">
        <v>135</v>
      </c>
      <c r="E3" s="97" t="s">
        <v>136</v>
      </c>
      <c r="F3" s="97" t="s">
        <v>137</v>
      </c>
      <c r="G3" s="98" t="s">
        <v>138</v>
      </c>
      <c r="H3" s="97" t="s">
        <v>139</v>
      </c>
      <c r="I3" s="97" t="s">
        <v>140</v>
      </c>
      <c r="J3" s="97" t="s">
        <v>141</v>
      </c>
      <c r="K3" s="99"/>
      <c r="L3" s="100" t="s">
        <v>142</v>
      </c>
      <c r="M3" s="101" t="s">
        <v>42</v>
      </c>
      <c r="N3" s="101" t="s">
        <v>43</v>
      </c>
      <c r="O3" s="102" t="s">
        <v>44</v>
      </c>
      <c r="P3" s="101" t="s">
        <v>45</v>
      </c>
      <c r="Q3" s="101" t="s">
        <v>46</v>
      </c>
      <c r="R3" s="103" t="s">
        <v>143</v>
      </c>
      <c r="S3" s="104" t="s">
        <v>144</v>
      </c>
      <c r="T3" s="105"/>
      <c r="U3" s="91"/>
      <c r="V3" s="91"/>
      <c r="W3" s="91"/>
      <c r="X3" s="91"/>
      <c r="Y3" s="91"/>
      <c r="Z3" s="91"/>
    </row>
    <row r="4" ht="26.25" customHeight="1">
      <c r="A4" s="106" t="s">
        <v>145</v>
      </c>
      <c r="B4" s="107" t="s">
        <v>146</v>
      </c>
      <c r="C4" s="107" t="s">
        <v>29</v>
      </c>
      <c r="D4" s="107" t="s">
        <v>147</v>
      </c>
      <c r="E4" s="108" t="s">
        <v>56</v>
      </c>
      <c r="F4" s="109">
        <f>S7*3</f>
        <v>2.727272727</v>
      </c>
      <c r="G4" s="110">
        <f>SUM(F4:F6)</f>
        <v>22.72727273</v>
      </c>
      <c r="H4" s="111"/>
      <c r="I4" s="111"/>
      <c r="J4" s="111"/>
      <c r="K4" s="99"/>
      <c r="L4" s="112">
        <v>1.0</v>
      </c>
      <c r="M4" s="113" t="s">
        <v>47</v>
      </c>
      <c r="N4" s="114" t="s">
        <v>48</v>
      </c>
      <c r="O4" s="113" t="s">
        <v>49</v>
      </c>
      <c r="P4" s="115">
        <f>RPS!M22</f>
        <v>0.25</v>
      </c>
      <c r="Q4" s="116">
        <f>SUM(P4:P6)</f>
        <v>0.7</v>
      </c>
      <c r="R4" s="117" t="s">
        <v>148</v>
      </c>
      <c r="S4" s="118">
        <f>25/4</f>
        <v>6.25</v>
      </c>
      <c r="T4" s="105"/>
      <c r="U4" s="91"/>
      <c r="V4" s="91"/>
      <c r="W4" s="91"/>
      <c r="X4" s="91"/>
      <c r="Y4" s="91"/>
      <c r="Z4" s="91"/>
    </row>
    <row r="5" ht="14.25" customHeight="1">
      <c r="A5" s="119"/>
      <c r="B5" s="119"/>
      <c r="C5" s="119"/>
      <c r="D5" s="119"/>
      <c r="E5" s="108" t="s">
        <v>53</v>
      </c>
      <c r="F5" s="108">
        <f>3*S6</f>
        <v>7.5</v>
      </c>
      <c r="G5" s="119"/>
      <c r="H5" s="111"/>
      <c r="I5" s="111"/>
      <c r="J5" s="111"/>
      <c r="K5" s="99"/>
      <c r="L5" s="112">
        <v>2.0</v>
      </c>
      <c r="M5" s="113" t="s">
        <v>47</v>
      </c>
      <c r="N5" s="114" t="s">
        <v>50</v>
      </c>
      <c r="O5" s="113" t="s">
        <v>51</v>
      </c>
      <c r="P5" s="115">
        <f>RPS!M23</f>
        <v>0.3</v>
      </c>
      <c r="Q5" s="119"/>
      <c r="R5" s="117" t="s">
        <v>149</v>
      </c>
      <c r="S5" s="118">
        <f>30/3</f>
        <v>10</v>
      </c>
      <c r="T5" s="105"/>
      <c r="U5" s="91"/>
      <c r="V5" s="91"/>
      <c r="W5" s="91"/>
      <c r="X5" s="91"/>
      <c r="Y5" s="91"/>
      <c r="Z5" s="91"/>
    </row>
    <row r="6" ht="15.75" customHeight="1">
      <c r="A6" s="120"/>
      <c r="B6" s="120"/>
      <c r="C6" s="120"/>
      <c r="D6" s="120"/>
      <c r="E6" s="108" t="s">
        <v>49</v>
      </c>
      <c r="F6" s="108">
        <f>2*S4</f>
        <v>12.5</v>
      </c>
      <c r="G6" s="120"/>
      <c r="H6" s="111"/>
      <c r="I6" s="111"/>
      <c r="J6" s="111"/>
      <c r="K6" s="99"/>
      <c r="L6" s="112">
        <v>3.0</v>
      </c>
      <c r="M6" s="113" t="s">
        <v>47</v>
      </c>
      <c r="N6" s="114" t="s">
        <v>52</v>
      </c>
      <c r="O6" s="113" t="s">
        <v>53</v>
      </c>
      <c r="P6" s="115">
        <f>RPS!M24</f>
        <v>0.15</v>
      </c>
      <c r="Q6" s="120"/>
      <c r="R6" s="117" t="s">
        <v>150</v>
      </c>
      <c r="S6" s="118">
        <f>15/6</f>
        <v>2.5</v>
      </c>
      <c r="T6" s="105"/>
      <c r="U6" s="91"/>
      <c r="V6" s="91"/>
      <c r="W6" s="91"/>
      <c r="X6" s="91"/>
      <c r="Y6" s="91"/>
      <c r="Z6" s="91"/>
    </row>
    <row r="7" ht="27.75" customHeight="1">
      <c r="A7" s="121" t="s">
        <v>151</v>
      </c>
      <c r="B7" s="107" t="s">
        <v>146</v>
      </c>
      <c r="C7" s="107" t="s">
        <v>32</v>
      </c>
      <c r="D7" s="107" t="s">
        <v>152</v>
      </c>
      <c r="E7" s="108" t="s">
        <v>56</v>
      </c>
      <c r="F7" s="109">
        <f>5*S7</f>
        <v>4.545454545</v>
      </c>
      <c r="G7" s="110">
        <f>SUM(F7:F9)</f>
        <v>24.54545455</v>
      </c>
      <c r="H7" s="111"/>
      <c r="I7" s="111"/>
      <c r="J7" s="111"/>
      <c r="K7" s="99"/>
      <c r="L7" s="112">
        <v>4.0</v>
      </c>
      <c r="M7" s="113" t="s">
        <v>54</v>
      </c>
      <c r="N7" s="114" t="s">
        <v>55</v>
      </c>
      <c r="O7" s="113" t="s">
        <v>56</v>
      </c>
      <c r="P7" s="115">
        <f>RPS!M25</f>
        <v>0.1</v>
      </c>
      <c r="Q7" s="115">
        <f t="shared" ref="Q7:Q8" si="1">P7</f>
        <v>0.1</v>
      </c>
      <c r="R7" s="117" t="s">
        <v>153</v>
      </c>
      <c r="S7" s="122">
        <f>10/11</f>
        <v>0.9090909091</v>
      </c>
      <c r="T7" s="105"/>
      <c r="U7" s="91"/>
      <c r="V7" s="91"/>
      <c r="W7" s="91"/>
      <c r="X7" s="91"/>
      <c r="Y7" s="91"/>
      <c r="Z7" s="91"/>
    </row>
    <row r="8" ht="14.25" customHeight="1">
      <c r="A8" s="119"/>
      <c r="B8" s="119"/>
      <c r="C8" s="119"/>
      <c r="D8" s="119"/>
      <c r="E8" s="108" t="s">
        <v>53</v>
      </c>
      <c r="F8" s="108">
        <f>3*S6</f>
        <v>7.5</v>
      </c>
      <c r="G8" s="119"/>
      <c r="H8" s="111"/>
      <c r="I8" s="111"/>
      <c r="J8" s="111"/>
      <c r="K8" s="99"/>
      <c r="L8" s="123">
        <v>5.0</v>
      </c>
      <c r="M8" s="124" t="s">
        <v>57</v>
      </c>
      <c r="N8" s="125" t="s">
        <v>50</v>
      </c>
      <c r="O8" s="113" t="s">
        <v>58</v>
      </c>
      <c r="P8" s="126">
        <f>RPS!M26</f>
        <v>0.2</v>
      </c>
      <c r="Q8" s="126">
        <f t="shared" si="1"/>
        <v>0.2</v>
      </c>
      <c r="R8" s="127" t="s">
        <v>154</v>
      </c>
      <c r="S8" s="128">
        <f>20/1</f>
        <v>20</v>
      </c>
      <c r="T8" s="105"/>
      <c r="U8" s="91"/>
      <c r="V8" s="91"/>
      <c r="W8" s="91"/>
      <c r="X8" s="91"/>
      <c r="Y8" s="91"/>
      <c r="Z8" s="91"/>
    </row>
    <row r="9" ht="15.75" customHeight="1">
      <c r="A9" s="120"/>
      <c r="B9" s="120"/>
      <c r="C9" s="120"/>
      <c r="D9" s="120"/>
      <c r="E9" s="108" t="s">
        <v>49</v>
      </c>
      <c r="F9" s="108">
        <f>2*S4</f>
        <v>12.5</v>
      </c>
      <c r="G9" s="120"/>
      <c r="H9" s="111"/>
      <c r="I9" s="111"/>
      <c r="J9" s="111"/>
      <c r="K9" s="99"/>
      <c r="L9" s="129"/>
      <c r="M9" s="129"/>
      <c r="N9" s="129"/>
      <c r="O9" s="130" t="s">
        <v>59</v>
      </c>
      <c r="P9" s="131">
        <f t="shared" ref="P9:Q9" si="2">SUM(P4:P8)</f>
        <v>1</v>
      </c>
      <c r="Q9" s="131">
        <f t="shared" si="2"/>
        <v>1</v>
      </c>
      <c r="R9" s="129"/>
      <c r="S9" s="129"/>
      <c r="T9" s="105"/>
      <c r="U9" s="91"/>
      <c r="V9" s="91"/>
      <c r="W9" s="91"/>
      <c r="X9" s="91"/>
      <c r="Y9" s="91"/>
      <c r="Z9" s="91"/>
    </row>
    <row r="10" ht="14.25" customHeight="1">
      <c r="A10" s="107">
        <v>11.0</v>
      </c>
      <c r="B10" s="107" t="s">
        <v>146</v>
      </c>
      <c r="C10" s="107" t="s">
        <v>34</v>
      </c>
      <c r="D10" s="107" t="s">
        <v>155</v>
      </c>
      <c r="E10" s="108" t="s">
        <v>56</v>
      </c>
      <c r="F10" s="109">
        <f t="shared" ref="F10:F11" si="3">1*S7</f>
        <v>0.9090909091</v>
      </c>
      <c r="G10" s="110">
        <f>SUM(F10:F11)</f>
        <v>20.90909091</v>
      </c>
      <c r="H10" s="111"/>
      <c r="I10" s="111"/>
      <c r="J10" s="111"/>
      <c r="K10" s="105"/>
      <c r="L10" s="132"/>
      <c r="M10" s="132"/>
      <c r="N10" s="132"/>
      <c r="O10" s="132"/>
      <c r="P10" s="132"/>
      <c r="Q10" s="132"/>
      <c r="R10" s="132"/>
      <c r="S10" s="132"/>
      <c r="T10" s="91"/>
      <c r="U10" s="91"/>
      <c r="V10" s="91"/>
      <c r="W10" s="91"/>
      <c r="X10" s="91"/>
      <c r="Y10" s="91"/>
      <c r="Z10" s="91"/>
    </row>
    <row r="11" ht="14.25" customHeight="1">
      <c r="A11" s="120"/>
      <c r="B11" s="120"/>
      <c r="C11" s="120"/>
      <c r="D11" s="120"/>
      <c r="E11" s="108" t="s">
        <v>57</v>
      </c>
      <c r="F11" s="108">
        <f t="shared" si="3"/>
        <v>20</v>
      </c>
      <c r="G11" s="120"/>
      <c r="H11" s="111"/>
      <c r="I11" s="111"/>
      <c r="J11" s="111"/>
      <c r="K11" s="105"/>
      <c r="L11" s="133" t="s">
        <v>156</v>
      </c>
      <c r="M11" s="91"/>
      <c r="N11" s="134" t="s">
        <v>157</v>
      </c>
      <c r="O11" s="91" t="s">
        <v>158</v>
      </c>
      <c r="P11" s="91" t="s">
        <v>135</v>
      </c>
      <c r="Q11" s="91"/>
      <c r="R11" s="91"/>
      <c r="S11" s="91"/>
      <c r="T11" s="91"/>
      <c r="U11" s="91"/>
      <c r="V11" s="91"/>
      <c r="W11" s="91"/>
      <c r="X11" s="91"/>
      <c r="Y11" s="91"/>
      <c r="Z11" s="91"/>
    </row>
    <row r="12" ht="14.25" customHeight="1">
      <c r="A12" s="107">
        <v>12.0</v>
      </c>
      <c r="B12" s="107" t="s">
        <v>146</v>
      </c>
      <c r="C12" s="107" t="s">
        <v>36</v>
      </c>
      <c r="D12" s="107" t="s">
        <v>159</v>
      </c>
      <c r="E12" s="108" t="s">
        <v>56</v>
      </c>
      <c r="F12" s="109">
        <f>1*S7</f>
        <v>0.9090909091</v>
      </c>
      <c r="G12" s="110">
        <f>SUM(F12:F13)</f>
        <v>10.90909091</v>
      </c>
      <c r="H12" s="111"/>
      <c r="I12" s="111"/>
      <c r="J12" s="111"/>
      <c r="K12" s="105"/>
      <c r="L12" s="91"/>
      <c r="M12" s="91"/>
      <c r="N12" s="91"/>
      <c r="O12" s="91">
        <v>1.0</v>
      </c>
      <c r="P12" s="91" t="s">
        <v>160</v>
      </c>
      <c r="Q12" s="91"/>
      <c r="R12" s="91"/>
      <c r="S12" s="91"/>
      <c r="T12" s="91"/>
      <c r="U12" s="91"/>
      <c r="V12" s="91"/>
      <c r="W12" s="91"/>
      <c r="X12" s="91"/>
      <c r="Y12" s="91"/>
      <c r="Z12" s="91"/>
    </row>
    <row r="13" ht="14.25" customHeight="1">
      <c r="A13" s="120"/>
      <c r="B13" s="120"/>
      <c r="C13" s="120"/>
      <c r="D13" s="120"/>
      <c r="E13" s="108" t="s">
        <v>51</v>
      </c>
      <c r="F13" s="108">
        <f>1*S5</f>
        <v>10</v>
      </c>
      <c r="G13" s="120"/>
      <c r="H13" s="111"/>
      <c r="I13" s="111"/>
      <c r="J13" s="111"/>
      <c r="K13" s="105"/>
      <c r="L13" s="91"/>
      <c r="M13" s="91"/>
      <c r="N13" s="91"/>
      <c r="O13" s="91">
        <v>1.0</v>
      </c>
      <c r="P13" s="135" t="s">
        <v>161</v>
      </c>
      <c r="Q13" s="91"/>
      <c r="R13" s="91"/>
      <c r="S13" s="91"/>
      <c r="T13" s="91"/>
      <c r="U13" s="91"/>
      <c r="V13" s="91"/>
      <c r="W13" s="91"/>
      <c r="X13" s="91"/>
      <c r="Y13" s="91"/>
      <c r="Z13" s="91"/>
    </row>
    <row r="14" ht="14.25" customHeight="1">
      <c r="A14" s="107">
        <v>13.0</v>
      </c>
      <c r="B14" s="107" t="s">
        <v>146</v>
      </c>
      <c r="C14" s="107" t="s">
        <v>38</v>
      </c>
      <c r="D14" s="107" t="s">
        <v>162</v>
      </c>
      <c r="E14" s="108" t="s">
        <v>56</v>
      </c>
      <c r="F14" s="109">
        <f>1*S7</f>
        <v>0.9090909091</v>
      </c>
      <c r="G14" s="110">
        <f>SUM(F14:F15)</f>
        <v>10.90909091</v>
      </c>
      <c r="H14" s="111"/>
      <c r="I14" s="111"/>
      <c r="J14" s="111"/>
      <c r="K14" s="105"/>
      <c r="L14" s="91"/>
      <c r="M14" s="136"/>
      <c r="N14" s="91"/>
      <c r="O14" s="91"/>
      <c r="P14" s="91"/>
      <c r="Q14" s="91"/>
      <c r="R14" s="91"/>
      <c r="S14" s="91"/>
      <c r="T14" s="91"/>
      <c r="U14" s="91"/>
      <c r="V14" s="91"/>
      <c r="W14" s="91"/>
      <c r="X14" s="91"/>
      <c r="Y14" s="91"/>
      <c r="Z14" s="91"/>
    </row>
    <row r="15" ht="15.75" customHeight="1">
      <c r="A15" s="120"/>
      <c r="B15" s="120"/>
      <c r="C15" s="120"/>
      <c r="D15" s="120"/>
      <c r="E15" s="108" t="s">
        <v>51</v>
      </c>
      <c r="F15" s="108">
        <f>1*S5</f>
        <v>10</v>
      </c>
      <c r="G15" s="120"/>
      <c r="H15" s="111"/>
      <c r="I15" s="111"/>
      <c r="J15" s="111"/>
      <c r="K15" s="105"/>
      <c r="L15" s="137" t="s">
        <v>163</v>
      </c>
      <c r="M15" s="138" t="s">
        <v>137</v>
      </c>
      <c r="N15" s="91"/>
      <c r="O15" s="91"/>
      <c r="P15" s="91"/>
      <c r="Q15" s="91"/>
      <c r="R15" s="91"/>
      <c r="S15" s="91"/>
      <c r="T15" s="91"/>
      <c r="U15" s="91"/>
      <c r="V15" s="91"/>
      <c r="W15" s="91"/>
      <c r="X15" s="91"/>
      <c r="Y15" s="91"/>
      <c r="Z15" s="91"/>
    </row>
    <row r="16" ht="14.25" customHeight="1">
      <c r="A16" s="108">
        <v>14.0</v>
      </c>
      <c r="B16" s="108" t="s">
        <v>146</v>
      </c>
      <c r="C16" s="108" t="s">
        <v>29</v>
      </c>
      <c r="D16" s="108" t="s">
        <v>164</v>
      </c>
      <c r="E16" s="139" t="s">
        <v>51</v>
      </c>
      <c r="F16" s="108">
        <f>1*S5</f>
        <v>10</v>
      </c>
      <c r="G16" s="108">
        <f>F16</f>
        <v>10</v>
      </c>
      <c r="H16" s="111"/>
      <c r="I16" s="111"/>
      <c r="J16" s="111"/>
      <c r="K16" s="105"/>
      <c r="L16" s="140" t="s">
        <v>165</v>
      </c>
      <c r="M16" s="141">
        <v>6.82</v>
      </c>
      <c r="N16" s="91" t="s">
        <v>166</v>
      </c>
      <c r="O16" s="91" t="s">
        <v>167</v>
      </c>
      <c r="P16" s="135" t="s">
        <v>144</v>
      </c>
      <c r="Q16" s="91"/>
      <c r="R16" s="91"/>
      <c r="S16" s="91"/>
      <c r="T16" s="91"/>
      <c r="U16" s="91"/>
      <c r="V16" s="91"/>
      <c r="W16" s="91"/>
      <c r="X16" s="91"/>
      <c r="Y16" s="91"/>
      <c r="Z16" s="91"/>
    </row>
    <row r="17" ht="15.75" customHeight="1">
      <c r="A17" s="142"/>
      <c r="B17" s="143"/>
      <c r="C17" s="143"/>
      <c r="D17" s="143"/>
      <c r="E17" s="144" t="s">
        <v>59</v>
      </c>
      <c r="F17" s="145">
        <f t="shared" ref="F17:G17" si="4">SUM(F4:F16)</f>
        <v>100</v>
      </c>
      <c r="G17" s="145">
        <f t="shared" si="4"/>
        <v>100</v>
      </c>
      <c r="H17" s="129"/>
      <c r="I17" s="129"/>
      <c r="J17" s="129"/>
      <c r="K17" s="105"/>
      <c r="L17" s="140"/>
      <c r="M17" s="146"/>
      <c r="N17" s="91"/>
      <c r="O17" s="91" t="s">
        <v>168</v>
      </c>
      <c r="P17" s="135" t="s">
        <v>169</v>
      </c>
      <c r="Q17" s="91"/>
      <c r="R17" s="91"/>
      <c r="S17" s="91"/>
      <c r="T17" s="91"/>
      <c r="U17" s="91"/>
      <c r="V17" s="91"/>
      <c r="W17" s="91"/>
      <c r="X17" s="91"/>
      <c r="Y17" s="91"/>
      <c r="Z17" s="91"/>
    </row>
    <row r="18" ht="14.25" customHeight="1">
      <c r="A18" s="142"/>
      <c r="B18" s="143"/>
      <c r="C18" s="143"/>
      <c r="D18" s="143"/>
      <c r="E18" s="147"/>
      <c r="F18" s="148"/>
      <c r="G18" s="143"/>
      <c r="H18" s="129"/>
      <c r="I18" s="129"/>
      <c r="J18" s="129"/>
      <c r="K18" s="105"/>
      <c r="L18" s="140" t="s">
        <v>170</v>
      </c>
      <c r="M18" s="141">
        <v>15.0</v>
      </c>
      <c r="N18" s="91" t="s">
        <v>171</v>
      </c>
      <c r="O18" s="91" t="s">
        <v>172</v>
      </c>
      <c r="P18" s="135" t="s">
        <v>144</v>
      </c>
      <c r="Q18" s="91"/>
      <c r="R18" s="91"/>
      <c r="S18" s="91"/>
      <c r="T18" s="91"/>
      <c r="U18" s="91"/>
      <c r="V18" s="91"/>
      <c r="W18" s="91"/>
      <c r="X18" s="91"/>
      <c r="Y18" s="91"/>
      <c r="Z18" s="91"/>
    </row>
    <row r="19" ht="15.75" customHeight="1">
      <c r="A19" s="149"/>
      <c r="B19" s="143"/>
      <c r="C19" s="143"/>
      <c r="D19" s="143"/>
      <c r="E19" s="147"/>
      <c r="F19" s="148"/>
      <c r="G19" s="143"/>
      <c r="H19" s="129"/>
      <c r="I19" s="129"/>
      <c r="J19" s="129"/>
      <c r="K19" s="105"/>
      <c r="L19" s="91"/>
      <c r="M19" s="91"/>
      <c r="N19" s="91"/>
      <c r="O19" s="91" t="s">
        <v>168</v>
      </c>
      <c r="P19" s="135" t="s">
        <v>173</v>
      </c>
      <c r="Q19" s="91"/>
      <c r="R19" s="91"/>
      <c r="S19" s="91"/>
      <c r="T19" s="91"/>
      <c r="U19" s="91"/>
      <c r="V19" s="91"/>
      <c r="W19" s="91"/>
      <c r="X19" s="91"/>
      <c r="Y19" s="91"/>
      <c r="Z19" s="91"/>
    </row>
    <row r="20" ht="14.25" customHeight="1">
      <c r="A20" s="94" t="s">
        <v>174</v>
      </c>
      <c r="B20" s="150"/>
      <c r="C20" s="91"/>
      <c r="D20" s="91"/>
      <c r="E20" s="91"/>
      <c r="F20" s="91"/>
      <c r="G20" s="91"/>
      <c r="H20" s="91"/>
      <c r="I20" s="91"/>
      <c r="J20" s="91"/>
      <c r="K20" s="91"/>
      <c r="L20" s="91"/>
      <c r="M20" s="91"/>
      <c r="N20" s="91"/>
      <c r="O20" s="91"/>
      <c r="P20" s="91"/>
      <c r="Q20" s="91"/>
      <c r="R20" s="91"/>
      <c r="S20" s="91"/>
      <c r="T20" s="91"/>
      <c r="U20" s="91"/>
      <c r="V20" s="91"/>
      <c r="W20" s="91"/>
      <c r="X20" s="91"/>
      <c r="Y20" s="91"/>
      <c r="Z20" s="91"/>
    </row>
    <row r="21" ht="14.25" customHeight="1">
      <c r="A21" s="151" t="s">
        <v>133</v>
      </c>
      <c r="B21" s="152" t="s">
        <v>175</v>
      </c>
      <c r="C21" s="105"/>
      <c r="D21" s="91"/>
      <c r="E21" s="91"/>
      <c r="F21" s="91"/>
      <c r="G21" s="91"/>
      <c r="H21" s="91"/>
      <c r="I21" s="91"/>
      <c r="J21" s="91"/>
      <c r="K21" s="91"/>
      <c r="L21" s="91"/>
      <c r="M21" s="91"/>
      <c r="N21" s="91"/>
      <c r="O21" s="91"/>
      <c r="P21" s="91"/>
      <c r="Q21" s="91"/>
      <c r="R21" s="91"/>
      <c r="S21" s="91"/>
      <c r="T21" s="91"/>
      <c r="U21" s="91"/>
      <c r="V21" s="91"/>
      <c r="W21" s="91"/>
      <c r="X21" s="91"/>
      <c r="Y21" s="91"/>
      <c r="Z21" s="91"/>
    </row>
    <row r="22" ht="14.25" customHeight="1">
      <c r="A22" s="153" t="s">
        <v>23</v>
      </c>
      <c r="B22" s="154">
        <f>(G4/2)+(G7/2)+G10/2+G12/2+G14/2+G16/2</f>
        <v>50</v>
      </c>
      <c r="C22" s="105"/>
      <c r="D22" s="91"/>
      <c r="E22" s="91"/>
      <c r="F22" s="91"/>
      <c r="G22" s="91"/>
      <c r="H22" s="91"/>
      <c r="I22" s="91"/>
      <c r="J22" s="91"/>
      <c r="K22" s="91"/>
      <c r="L22" s="91"/>
      <c r="M22" s="91"/>
      <c r="N22" s="91"/>
      <c r="O22" s="91"/>
      <c r="P22" s="91"/>
      <c r="Q22" s="91"/>
      <c r="R22" s="91"/>
      <c r="S22" s="91"/>
      <c r="T22" s="91"/>
      <c r="U22" s="91"/>
      <c r="V22" s="91"/>
      <c r="W22" s="91"/>
      <c r="X22" s="91"/>
      <c r="Y22" s="91"/>
      <c r="Z22" s="91"/>
    </row>
    <row r="23" ht="14.25" customHeight="1">
      <c r="A23" s="153" t="s">
        <v>25</v>
      </c>
      <c r="B23" s="154">
        <f>(G4/2)+(G7/2)+G10/2+G12/2+G14/2+G16/2</f>
        <v>50</v>
      </c>
      <c r="C23" s="105"/>
      <c r="D23" s="91"/>
      <c r="E23" s="91"/>
      <c r="F23" s="91"/>
      <c r="G23" s="91"/>
      <c r="H23" s="91"/>
      <c r="I23" s="91"/>
      <c r="J23" s="91"/>
      <c r="K23" s="91"/>
      <c r="L23" s="91"/>
      <c r="M23" s="91"/>
      <c r="N23" s="91"/>
      <c r="O23" s="91"/>
      <c r="P23" s="91"/>
      <c r="Q23" s="91"/>
      <c r="R23" s="91"/>
      <c r="S23" s="91"/>
      <c r="T23" s="91"/>
      <c r="U23" s="91"/>
      <c r="V23" s="91"/>
      <c r="W23" s="91"/>
      <c r="X23" s="91"/>
      <c r="Y23" s="91"/>
      <c r="Z23" s="91"/>
    </row>
    <row r="24" ht="14.25" customHeight="1">
      <c r="A24" s="153"/>
      <c r="B24" s="154">
        <f>SUM(B22:B23)</f>
        <v>100</v>
      </c>
      <c r="C24" s="105"/>
      <c r="D24" s="91"/>
      <c r="E24" s="91"/>
      <c r="F24" s="91"/>
      <c r="G24" s="91"/>
      <c r="H24" s="91"/>
      <c r="I24" s="91"/>
      <c r="J24" s="91"/>
      <c r="K24" s="91"/>
      <c r="L24" s="91"/>
      <c r="M24" s="91"/>
      <c r="N24" s="91"/>
      <c r="O24" s="91"/>
      <c r="P24" s="91"/>
      <c r="Q24" s="91"/>
      <c r="R24" s="91"/>
      <c r="S24" s="91"/>
      <c r="T24" s="91"/>
      <c r="U24" s="91"/>
      <c r="V24" s="91"/>
      <c r="W24" s="91"/>
      <c r="X24" s="91"/>
      <c r="Y24" s="91"/>
      <c r="Z24" s="91"/>
    </row>
    <row r="25" ht="14.25" customHeight="1">
      <c r="A25" s="132"/>
      <c r="B25" s="132"/>
      <c r="C25" s="91"/>
      <c r="D25" s="91"/>
      <c r="E25" s="91"/>
      <c r="F25" s="91"/>
      <c r="G25" s="91"/>
      <c r="H25" s="91"/>
      <c r="I25" s="91"/>
      <c r="J25" s="91"/>
      <c r="K25" s="91"/>
      <c r="L25" s="91"/>
      <c r="M25" s="91"/>
      <c r="N25" s="91"/>
      <c r="O25" s="91"/>
      <c r="P25" s="91"/>
      <c r="Q25" s="91"/>
      <c r="R25" s="91"/>
      <c r="S25" s="91"/>
      <c r="T25" s="91"/>
      <c r="U25" s="91"/>
      <c r="V25" s="91"/>
      <c r="W25" s="91"/>
      <c r="X25" s="91"/>
      <c r="Y25" s="91"/>
      <c r="Z25" s="91"/>
    </row>
    <row r="26" ht="14.25"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row>
    <row r="27" ht="14.25"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row>
    <row r="28" ht="14.2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row>
    <row r="29" ht="14.2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ht="14.2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row>
    <row r="31" ht="14.2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row>
    <row r="32" ht="14.25" customHeight="1">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ht="14.2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ht="14.25"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row>
    <row r="35" ht="14.25"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ht="14.25"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ht="14.25" customHeight="1">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ht="14.25" customHeight="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row>
    <row r="39" ht="14.2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row>
    <row r="40" ht="14.25"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ht="14.2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ht="14.25" customHeight="1">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ht="14.25"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ht="14.25"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ht="14.25"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ht="14.25"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row>
    <row r="47" ht="14.2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ht="14.2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ht="14.2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ht="14.2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ht="14.2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ht="14.2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ht="14.25"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ht="14.25"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ht="14.2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ht="14.2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ht="14.2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ht="14.2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ht="14.2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ht="14.2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ht="14.2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ht="14.2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ht="14.2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ht="14.2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ht="14.2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ht="14.2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ht="14.2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ht="14.2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ht="14.2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ht="14.2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ht="14.2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ht="14.2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ht="14.2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ht="14.2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ht="14.2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ht="14.2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ht="14.2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ht="14.2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ht="14.2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ht="14.2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ht="14.2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ht="14.2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ht="14.2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ht="14.25"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ht="14.2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ht="14.25"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ht="14.25"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ht="14.25"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ht="14.2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ht="14.25"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ht="14.25"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ht="14.25"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ht="14.2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ht="14.2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ht="14.2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ht="14.2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ht="14.2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ht="14.2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ht="14.25"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ht="14.2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ht="14.2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ht="14.2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ht="14.2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ht="14.2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ht="14.2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ht="14.2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ht="14.2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ht="14.2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ht="14.2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ht="14.2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ht="14.2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ht="14.2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ht="14.2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ht="14.2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ht="14.2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ht="14.2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ht="14.2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ht="14.2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ht="14.2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ht="14.2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ht="14.2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ht="14.2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ht="14.2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ht="14.2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ht="14.2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ht="14.2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ht="14.2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ht="14.2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ht="14.2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ht="14.2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ht="14.2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ht="14.2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ht="14.2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ht="14.2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ht="14.2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ht="14.2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ht="14.2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ht="14.2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ht="14.2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ht="14.2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ht="14.2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ht="14.2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ht="14.2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ht="14.2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ht="14.2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ht="14.2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ht="14.2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ht="14.2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ht="14.2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ht="14.2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ht="14.2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ht="14.2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ht="14.2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ht="14.2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ht="14.2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ht="14.2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ht="14.2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ht="14.2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ht="14.2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ht="14.2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ht="14.2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ht="14.2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ht="14.2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ht="14.2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ht="14.2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ht="14.2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ht="14.2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ht="14.2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ht="14.2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ht="14.2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ht="14.2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ht="14.2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ht="14.2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ht="14.2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ht="14.2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ht="14.2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ht="14.2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ht="14.2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ht="14.2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ht="14.2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ht="14.2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ht="14.2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ht="14.2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ht="14.2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ht="14.2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ht="14.2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ht="14.2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ht="14.2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ht="14.2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ht="14.2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ht="14.2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ht="14.2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ht="14.2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ht="14.2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ht="14.2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ht="14.2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ht="14.2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ht="14.2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ht="14.2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ht="14.2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ht="14.2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ht="14.2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ht="14.2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ht="14.2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ht="14.2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ht="14.2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ht="14.2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ht="14.2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ht="14.2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ht="14.2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ht="14.2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ht="14.2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ht="14.2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ht="14.2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ht="14.2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ht="14.2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ht="14.2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ht="14.2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ht="14.2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ht="14.2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ht="14.2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ht="14.2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ht="14.2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ht="14.25"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2:B2"/>
    <mergeCell ref="A4:A6"/>
    <mergeCell ref="B4:B6"/>
    <mergeCell ref="C4:C6"/>
    <mergeCell ref="D4:D6"/>
    <mergeCell ref="G4:G6"/>
    <mergeCell ref="Q4:Q6"/>
    <mergeCell ref="A7:A9"/>
    <mergeCell ref="B7:B9"/>
    <mergeCell ref="C7:C9"/>
    <mergeCell ref="D7:D9"/>
    <mergeCell ref="G7:G9"/>
    <mergeCell ref="A10:A11"/>
    <mergeCell ref="B10:B11"/>
    <mergeCell ref="G10:G11"/>
    <mergeCell ref="A14:A15"/>
    <mergeCell ref="B14:B15"/>
    <mergeCell ref="C14:C15"/>
    <mergeCell ref="D14:D15"/>
    <mergeCell ref="G14:G15"/>
    <mergeCell ref="C10:C11"/>
    <mergeCell ref="D10:D11"/>
    <mergeCell ref="A12:A13"/>
    <mergeCell ref="B12:B13"/>
    <mergeCell ref="C12:C13"/>
    <mergeCell ref="D12:D13"/>
    <mergeCell ref="G12:G1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12.25"/>
    <col customWidth="1" min="3" max="3" width="30.13"/>
    <col customWidth="1" min="4" max="7" width="8.63"/>
    <col customWidth="1" min="8" max="9" width="9.38"/>
    <col customWidth="1" min="10" max="15" width="8.63"/>
    <col customWidth="1" min="16" max="16" width="12.75"/>
    <col customWidth="1" min="17" max="17" width="12.13"/>
    <col customWidth="1" min="18" max="18" width="8.63"/>
    <col customWidth="1" min="19" max="19" width="12.5"/>
    <col customWidth="1" min="20" max="20" width="8.63"/>
    <col customWidth="1" min="21" max="21" width="12.13"/>
    <col customWidth="1" min="22" max="22" width="8.63"/>
    <col customWidth="1" min="23" max="23" width="12.5"/>
    <col customWidth="1" min="24" max="30" width="8.63"/>
    <col customWidth="1" min="31" max="31" width="12.5"/>
    <col customWidth="1" min="32" max="32" width="8.63"/>
    <col customWidth="1" min="33" max="33" width="12.5"/>
    <col customWidth="1" min="34" max="36" width="8.63"/>
    <col customWidth="1" min="37" max="37" width="11.5"/>
    <col customWidth="1" min="38" max="41" width="10.5"/>
    <col customWidth="1" min="42" max="42" width="10.13"/>
    <col customWidth="1" min="43" max="46" width="10.5"/>
    <col customWidth="1" min="47" max="48" width="8.63"/>
  </cols>
  <sheetData>
    <row r="1" ht="14.25" customHeight="1">
      <c r="A1" s="155" t="s">
        <v>176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7"/>
      <c r="AU1" s="91"/>
      <c r="AV1" s="91"/>
    </row>
    <row r="2" ht="14.25" customHeight="1">
      <c r="A2" s="158" t="s">
        <v>177</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60"/>
      <c r="AU2" s="91"/>
      <c r="AV2" s="91"/>
    </row>
    <row r="3" ht="14.25" customHeight="1">
      <c r="A3" s="133" t="s">
        <v>178</v>
      </c>
      <c r="B3" s="91"/>
      <c r="C3" s="161" t="s">
        <v>179</v>
      </c>
      <c r="D3" s="162"/>
      <c r="E3" s="163"/>
      <c r="F3" s="164" t="s">
        <v>180</v>
      </c>
      <c r="G3" s="91"/>
      <c r="H3" s="161" t="s">
        <v>131</v>
      </c>
      <c r="I3" s="162"/>
      <c r="J3" s="163"/>
      <c r="K3" s="91"/>
      <c r="L3" s="91"/>
      <c r="M3" s="91"/>
      <c r="N3" s="136"/>
      <c r="O3" s="165" t="s">
        <v>181</v>
      </c>
      <c r="P3" s="159"/>
      <c r="Q3" s="159"/>
      <c r="R3" s="159"/>
      <c r="S3" s="159"/>
      <c r="T3" s="159"/>
      <c r="U3" s="159"/>
      <c r="V3" s="159"/>
      <c r="W3" s="159"/>
      <c r="X3" s="159"/>
      <c r="Y3" s="159"/>
      <c r="Z3" s="159"/>
      <c r="AA3" s="159"/>
      <c r="AB3" s="159"/>
      <c r="AC3" s="159"/>
      <c r="AD3" s="159"/>
      <c r="AE3" s="159"/>
      <c r="AF3" s="159"/>
      <c r="AG3" s="159"/>
      <c r="AH3" s="160"/>
      <c r="AI3" s="166" t="s">
        <v>182</v>
      </c>
      <c r="AJ3" s="167"/>
      <c r="AK3" s="168"/>
      <c r="AL3" s="169"/>
      <c r="AM3" s="169"/>
      <c r="AN3" s="169"/>
      <c r="AO3" s="169"/>
      <c r="AP3" s="169"/>
      <c r="AQ3" s="169"/>
      <c r="AR3" s="169"/>
      <c r="AS3" s="169"/>
      <c r="AT3" s="170"/>
      <c r="AU3" s="91"/>
      <c r="AV3" s="91"/>
    </row>
    <row r="4" ht="14.25" customHeight="1">
      <c r="A4" s="133" t="s">
        <v>183</v>
      </c>
      <c r="B4" s="164"/>
      <c r="C4" s="171" t="s">
        <v>184</v>
      </c>
      <c r="D4" s="172"/>
      <c r="E4" s="173"/>
      <c r="F4" s="133" t="s">
        <v>185</v>
      </c>
      <c r="G4" s="164"/>
      <c r="H4" s="171" t="s">
        <v>186</v>
      </c>
      <c r="I4" s="172"/>
      <c r="J4" s="173"/>
      <c r="K4" s="91"/>
      <c r="L4" s="91"/>
      <c r="M4" s="140"/>
      <c r="N4" s="174" t="s">
        <v>187</v>
      </c>
      <c r="O4" s="175">
        <v>1.0</v>
      </c>
      <c r="P4" s="160"/>
      <c r="Q4" s="176">
        <v>2.0</v>
      </c>
      <c r="R4" s="160"/>
      <c r="S4" s="176">
        <v>3.0</v>
      </c>
      <c r="T4" s="160"/>
      <c r="U4" s="176">
        <v>4.0</v>
      </c>
      <c r="V4" s="160"/>
      <c r="W4" s="176">
        <v>5.0</v>
      </c>
      <c r="X4" s="160"/>
      <c r="Y4" s="176">
        <v>6.0</v>
      </c>
      <c r="Z4" s="160"/>
      <c r="AA4" s="176">
        <v>7.0</v>
      </c>
      <c r="AB4" s="160"/>
      <c r="AC4" s="176">
        <v>8.0</v>
      </c>
      <c r="AD4" s="160"/>
      <c r="AE4" s="176">
        <v>9.0</v>
      </c>
      <c r="AF4" s="160"/>
      <c r="AG4" s="176">
        <v>10.0</v>
      </c>
      <c r="AH4" s="160"/>
      <c r="AI4" s="177"/>
      <c r="AJ4" s="167"/>
      <c r="AK4" s="178"/>
      <c r="AT4" s="179"/>
      <c r="AU4" s="91"/>
      <c r="AV4" s="91"/>
    </row>
    <row r="5" ht="14.25" customHeight="1">
      <c r="A5" s="133" t="s">
        <v>188</v>
      </c>
      <c r="B5" s="164"/>
      <c r="C5" s="171" t="s">
        <v>189</v>
      </c>
      <c r="D5" s="172"/>
      <c r="E5" s="173"/>
      <c r="F5" s="164" t="s">
        <v>190</v>
      </c>
      <c r="G5" s="164"/>
      <c r="H5" s="171" t="s">
        <v>191</v>
      </c>
      <c r="I5" s="172"/>
      <c r="J5" s="173"/>
      <c r="K5" s="164"/>
      <c r="L5" s="164"/>
      <c r="M5" s="137"/>
      <c r="N5" s="180" t="s">
        <v>133</v>
      </c>
      <c r="O5" s="181" t="s">
        <v>192</v>
      </c>
      <c r="P5" s="159"/>
      <c r="Q5" s="159"/>
      <c r="R5" s="159"/>
      <c r="S5" s="159"/>
      <c r="T5" s="159"/>
      <c r="U5" s="159"/>
      <c r="V5" s="159"/>
      <c r="W5" s="159"/>
      <c r="X5" s="160"/>
      <c r="Y5" s="181" t="s">
        <v>193</v>
      </c>
      <c r="Z5" s="159"/>
      <c r="AA5" s="159"/>
      <c r="AB5" s="159"/>
      <c r="AC5" s="159"/>
      <c r="AD5" s="159"/>
      <c r="AE5" s="159"/>
      <c r="AF5" s="159"/>
      <c r="AG5" s="159"/>
      <c r="AH5" s="160"/>
      <c r="AI5" s="177"/>
      <c r="AJ5" s="182"/>
      <c r="AK5" s="178"/>
      <c r="AT5" s="179"/>
      <c r="AU5" s="91"/>
      <c r="AV5" s="91"/>
    </row>
    <row r="6" ht="30.0" customHeight="1">
      <c r="A6" s="164" t="s">
        <v>194</v>
      </c>
      <c r="B6" s="91" t="s">
        <v>195</v>
      </c>
      <c r="C6" s="183" t="s">
        <v>191</v>
      </c>
      <c r="D6" s="164"/>
      <c r="E6" s="164"/>
      <c r="F6" s="164"/>
      <c r="G6" s="164"/>
      <c r="H6" s="164"/>
      <c r="I6" s="164"/>
      <c r="J6" s="164"/>
      <c r="K6" s="164"/>
      <c r="L6" s="164"/>
      <c r="M6" s="137"/>
      <c r="N6" s="184"/>
      <c r="O6" s="185" t="s">
        <v>24</v>
      </c>
      <c r="P6" s="159"/>
      <c r="Q6" s="159"/>
      <c r="R6" s="159"/>
      <c r="S6" s="159"/>
      <c r="T6" s="159"/>
      <c r="U6" s="159"/>
      <c r="V6" s="159"/>
      <c r="W6" s="159"/>
      <c r="X6" s="160"/>
      <c r="Y6" s="181" t="s">
        <v>26</v>
      </c>
      <c r="Z6" s="159"/>
      <c r="AA6" s="159"/>
      <c r="AB6" s="159"/>
      <c r="AC6" s="159"/>
      <c r="AD6" s="159"/>
      <c r="AE6" s="159"/>
      <c r="AF6" s="159"/>
      <c r="AG6" s="159"/>
      <c r="AH6" s="160"/>
      <c r="AI6" s="177"/>
      <c r="AJ6" s="182"/>
      <c r="AK6" s="178"/>
      <c r="AT6" s="179"/>
      <c r="AU6" s="91"/>
      <c r="AV6" s="91"/>
    </row>
    <row r="7" ht="14.25" customHeight="1">
      <c r="A7" s="91"/>
      <c r="B7" s="91"/>
      <c r="C7" s="91"/>
      <c r="D7" s="136"/>
      <c r="E7" s="136"/>
      <c r="F7" s="136"/>
      <c r="G7" s="136"/>
      <c r="H7" s="136"/>
      <c r="I7" s="136"/>
      <c r="J7" s="136"/>
      <c r="K7" s="136"/>
      <c r="L7" s="136"/>
      <c r="M7" s="186"/>
      <c r="N7" s="180" t="s">
        <v>134</v>
      </c>
      <c r="O7" s="187" t="s">
        <v>196</v>
      </c>
      <c r="P7" s="160"/>
      <c r="Q7" s="187" t="s">
        <v>197</v>
      </c>
      <c r="R7" s="160"/>
      <c r="S7" s="187" t="s">
        <v>198</v>
      </c>
      <c r="T7" s="160"/>
      <c r="U7" s="187" t="s">
        <v>199</v>
      </c>
      <c r="V7" s="160"/>
      <c r="W7" s="187" t="s">
        <v>200</v>
      </c>
      <c r="X7" s="160"/>
      <c r="Y7" s="187" t="s">
        <v>196</v>
      </c>
      <c r="Z7" s="160"/>
      <c r="AA7" s="187" t="s">
        <v>197</v>
      </c>
      <c r="AB7" s="160"/>
      <c r="AC7" s="187" t="s">
        <v>198</v>
      </c>
      <c r="AD7" s="160"/>
      <c r="AE7" s="187" t="s">
        <v>199</v>
      </c>
      <c r="AF7" s="160"/>
      <c r="AG7" s="187" t="s">
        <v>200</v>
      </c>
      <c r="AH7" s="160"/>
      <c r="AI7" s="177"/>
      <c r="AJ7" s="182"/>
      <c r="AK7" s="178"/>
      <c r="AT7" s="179"/>
      <c r="AU7" s="91"/>
      <c r="AV7" s="91"/>
    </row>
    <row r="8" ht="253.5" customHeight="1">
      <c r="A8" s="188" t="s">
        <v>201</v>
      </c>
      <c r="B8" s="156"/>
      <c r="C8" s="189"/>
      <c r="D8" s="190" t="s">
        <v>202</v>
      </c>
      <c r="E8" s="159"/>
      <c r="F8" s="159"/>
      <c r="G8" s="159"/>
      <c r="H8" s="159"/>
      <c r="I8" s="159"/>
      <c r="J8" s="159"/>
      <c r="K8" s="159"/>
      <c r="L8" s="159"/>
      <c r="M8" s="160"/>
      <c r="N8" s="184"/>
      <c r="O8" s="191" t="s">
        <v>203</v>
      </c>
      <c r="P8" s="160"/>
      <c r="Q8" s="191" t="s">
        <v>204</v>
      </c>
      <c r="R8" s="160"/>
      <c r="S8" s="191" t="s">
        <v>205</v>
      </c>
      <c r="T8" s="160"/>
      <c r="U8" s="191" t="s">
        <v>206</v>
      </c>
      <c r="V8" s="160"/>
      <c r="W8" s="191" t="s">
        <v>207</v>
      </c>
      <c r="X8" s="160"/>
      <c r="Y8" s="191" t="s">
        <v>208</v>
      </c>
      <c r="Z8" s="160"/>
      <c r="AA8" s="191" t="s">
        <v>209</v>
      </c>
      <c r="AB8" s="160"/>
      <c r="AC8" s="191" t="s">
        <v>210</v>
      </c>
      <c r="AD8" s="160"/>
      <c r="AE8" s="191" t="s">
        <v>211</v>
      </c>
      <c r="AF8" s="160"/>
      <c r="AG8" s="191" t="s">
        <v>207</v>
      </c>
      <c r="AH8" s="160"/>
      <c r="AI8" s="177"/>
      <c r="AJ8" s="182"/>
      <c r="AK8" s="192"/>
      <c r="AL8" s="193"/>
      <c r="AM8" s="193"/>
      <c r="AN8" s="193"/>
      <c r="AO8" s="193"/>
      <c r="AP8" s="193"/>
      <c r="AQ8" s="193"/>
      <c r="AR8" s="193"/>
      <c r="AS8" s="193"/>
      <c r="AT8" s="194"/>
      <c r="AU8" s="95"/>
      <c r="AV8" s="95"/>
    </row>
    <row r="9" ht="46.5" customHeight="1">
      <c r="A9" s="195" t="s">
        <v>212</v>
      </c>
      <c r="B9" s="195" t="s">
        <v>213</v>
      </c>
      <c r="C9" s="196" t="s">
        <v>214</v>
      </c>
      <c r="D9" s="197" t="s">
        <v>42</v>
      </c>
      <c r="E9" s="159"/>
      <c r="F9" s="159"/>
      <c r="G9" s="159"/>
      <c r="H9" s="159"/>
      <c r="I9" s="159"/>
      <c r="J9" s="160"/>
      <c r="K9" s="195" t="s">
        <v>215</v>
      </c>
      <c r="L9" s="195" t="s">
        <v>216</v>
      </c>
      <c r="M9" s="195" t="s">
        <v>217</v>
      </c>
      <c r="N9" s="198" t="s">
        <v>218</v>
      </c>
      <c r="O9" s="199"/>
      <c r="P9" s="160"/>
      <c r="Q9" s="199"/>
      <c r="R9" s="160"/>
      <c r="S9" s="199"/>
      <c r="T9" s="160"/>
      <c r="U9" s="199"/>
      <c r="V9" s="160"/>
      <c r="W9" s="199"/>
      <c r="X9" s="160"/>
      <c r="Y9" s="199"/>
      <c r="Z9" s="160"/>
      <c r="AA9" s="199"/>
      <c r="AB9" s="160"/>
      <c r="AC9" s="199"/>
      <c r="AD9" s="160"/>
      <c r="AE9" s="199"/>
      <c r="AF9" s="160"/>
      <c r="AG9" s="199"/>
      <c r="AH9" s="160"/>
      <c r="AI9" s="177"/>
      <c r="AJ9" s="182"/>
      <c r="AK9" s="200" t="s">
        <v>219</v>
      </c>
      <c r="AL9" s="159"/>
      <c r="AM9" s="159"/>
      <c r="AN9" s="159"/>
      <c r="AO9" s="159"/>
      <c r="AP9" s="159"/>
      <c r="AQ9" s="159"/>
      <c r="AR9" s="159"/>
      <c r="AS9" s="159"/>
      <c r="AT9" s="201"/>
      <c r="AU9" s="202" t="s">
        <v>220</v>
      </c>
      <c r="AV9" s="2"/>
    </row>
    <row r="10" ht="45.75" customHeight="1">
      <c r="A10" s="184"/>
      <c r="B10" s="184"/>
      <c r="C10" s="203" t="s">
        <v>221</v>
      </c>
      <c r="D10" s="196" t="s">
        <v>54</v>
      </c>
      <c r="E10" s="196" t="s">
        <v>53</v>
      </c>
      <c r="F10" s="196" t="s">
        <v>49</v>
      </c>
      <c r="G10" s="196" t="s">
        <v>51</v>
      </c>
      <c r="H10" s="196" t="s">
        <v>57</v>
      </c>
      <c r="I10" s="196" t="s">
        <v>222</v>
      </c>
      <c r="J10" s="196" t="s">
        <v>223</v>
      </c>
      <c r="K10" s="204"/>
      <c r="L10" s="204"/>
      <c r="M10" s="204"/>
      <c r="N10" s="205" t="s">
        <v>224</v>
      </c>
      <c r="O10" s="191" t="s">
        <v>225</v>
      </c>
      <c r="P10" s="160"/>
      <c r="Q10" s="191" t="s">
        <v>226</v>
      </c>
      <c r="R10" s="160"/>
      <c r="S10" s="191" t="s">
        <v>226</v>
      </c>
      <c r="T10" s="160"/>
      <c r="U10" s="191" t="s">
        <v>227</v>
      </c>
      <c r="V10" s="160"/>
      <c r="W10" s="191" t="s">
        <v>228</v>
      </c>
      <c r="X10" s="160"/>
      <c r="Y10" s="191" t="s">
        <v>229</v>
      </c>
      <c r="Z10" s="160"/>
      <c r="AA10" s="191" t="s">
        <v>226</v>
      </c>
      <c r="AB10" s="160"/>
      <c r="AC10" s="191" t="s">
        <v>226</v>
      </c>
      <c r="AD10" s="160"/>
      <c r="AE10" s="191" t="s">
        <v>227</v>
      </c>
      <c r="AF10" s="160"/>
      <c r="AG10" s="191" t="s">
        <v>228</v>
      </c>
      <c r="AH10" s="160"/>
      <c r="AI10" s="206"/>
      <c r="AJ10" s="207"/>
      <c r="AK10" s="208" t="s">
        <v>230</v>
      </c>
      <c r="AL10" s="159"/>
      <c r="AM10" s="159"/>
      <c r="AN10" s="159"/>
      <c r="AO10" s="160"/>
      <c r="AP10" s="208" t="s">
        <v>231</v>
      </c>
      <c r="AQ10" s="159"/>
      <c r="AR10" s="159"/>
      <c r="AS10" s="159"/>
      <c r="AT10" s="201"/>
      <c r="AU10" s="7"/>
      <c r="AV10" s="8"/>
    </row>
    <row r="11" ht="14.25" customHeight="1">
      <c r="A11" s="209"/>
      <c r="B11" s="210"/>
      <c r="C11" s="211">
        <f>SUM(D11:J11)</f>
        <v>100</v>
      </c>
      <c r="D11" s="212">
        <v>10.0</v>
      </c>
      <c r="E11" s="212">
        <v>15.0</v>
      </c>
      <c r="F11" s="211">
        <v>25.0</v>
      </c>
      <c r="G11" s="211">
        <v>30.0</v>
      </c>
      <c r="H11" s="211">
        <v>20.0</v>
      </c>
      <c r="I11" s="211">
        <v>0.0</v>
      </c>
      <c r="J11" s="211">
        <v>0.0</v>
      </c>
      <c r="K11" s="184"/>
      <c r="L11" s="184"/>
      <c r="M11" s="184"/>
      <c r="N11" s="184"/>
      <c r="O11" s="213" t="s">
        <v>232</v>
      </c>
      <c r="P11" s="214" t="s">
        <v>233</v>
      </c>
      <c r="Q11" s="213" t="s">
        <v>232</v>
      </c>
      <c r="R11" s="214" t="s">
        <v>233</v>
      </c>
      <c r="S11" s="213" t="s">
        <v>232</v>
      </c>
      <c r="T11" s="214" t="s">
        <v>233</v>
      </c>
      <c r="U11" s="213" t="s">
        <v>232</v>
      </c>
      <c r="V11" s="214" t="s">
        <v>233</v>
      </c>
      <c r="W11" s="213" t="s">
        <v>232</v>
      </c>
      <c r="X11" s="214" t="s">
        <v>233</v>
      </c>
      <c r="Y11" s="213" t="s">
        <v>232</v>
      </c>
      <c r="Z11" s="214" t="s">
        <v>233</v>
      </c>
      <c r="AA11" s="213" t="s">
        <v>232</v>
      </c>
      <c r="AB11" s="214" t="s">
        <v>233</v>
      </c>
      <c r="AC11" s="213" t="s">
        <v>232</v>
      </c>
      <c r="AD11" s="214" t="s">
        <v>233</v>
      </c>
      <c r="AE11" s="213" t="s">
        <v>232</v>
      </c>
      <c r="AF11" s="214" t="s">
        <v>233</v>
      </c>
      <c r="AG11" s="213" t="s">
        <v>232</v>
      </c>
      <c r="AH11" s="214" t="s">
        <v>233</v>
      </c>
      <c r="AI11" s="150"/>
      <c r="AJ11" s="215"/>
      <c r="AK11" s="216" t="s">
        <v>196</v>
      </c>
      <c r="AL11" s="216" t="s">
        <v>197</v>
      </c>
      <c r="AM11" s="216" t="s">
        <v>198</v>
      </c>
      <c r="AN11" s="216" t="s">
        <v>199</v>
      </c>
      <c r="AO11" s="216" t="s">
        <v>200</v>
      </c>
      <c r="AP11" s="216" t="s">
        <v>196</v>
      </c>
      <c r="AQ11" s="216" t="s">
        <v>197</v>
      </c>
      <c r="AR11" s="216" t="s">
        <v>198</v>
      </c>
      <c r="AS11" s="216" t="s">
        <v>199</v>
      </c>
      <c r="AT11" s="216" t="s">
        <v>200</v>
      </c>
      <c r="AU11" s="217" t="s">
        <v>193</v>
      </c>
      <c r="AV11" s="217" t="s">
        <v>234</v>
      </c>
    </row>
    <row r="12" ht="14.25" customHeight="1">
      <c r="A12" s="218">
        <v>1.0</v>
      </c>
      <c r="B12" s="219">
        <v>2.000018118E9</v>
      </c>
      <c r="C12" s="220" t="s">
        <v>235</v>
      </c>
      <c r="D12" s="221">
        <v>90.0</v>
      </c>
      <c r="E12" s="222">
        <v>0.0</v>
      </c>
      <c r="F12" s="223">
        <v>85.0</v>
      </c>
      <c r="G12" s="224">
        <v>75.0</v>
      </c>
      <c r="H12" s="224">
        <v>80.0</v>
      </c>
      <c r="I12" s="224">
        <v>0.0</v>
      </c>
      <c r="J12" s="224">
        <v>0.0</v>
      </c>
      <c r="K12" s="154">
        <f t="shared" ref="K12:K38" si="1">$D$11/100*D12+$E$11/100*E12+$F$11/100*F12+$G$11/100*G12+$H$11/100*H12+$I$11/100*I12+$J$11/100*J12</f>
        <v>68.75</v>
      </c>
      <c r="L12" s="154" t="str">
        <f t="shared" ref="L12:L39" si="2">VLOOKUP(K12,$C$45:$D$56,2)</f>
        <v>B+</v>
      </c>
      <c r="M12" s="186" t="str">
        <f t="shared" ref="M12:M38" si="3">IF(AND(K12&gt;54,G12&gt;0),"Lulus","Tidak Lulus")</f>
        <v>Lulus</v>
      </c>
      <c r="N12" s="225"/>
      <c r="O12" s="226">
        <f t="shared" ref="O12:O38" si="4">($D$11*D12+$E$11*E12)/($D$11+$E$11)</f>
        <v>36</v>
      </c>
      <c r="P12" s="227">
        <f t="shared" ref="P12:P38" si="5">VLOOKUP(O12,$R$45:$S$56,2)</f>
        <v>0</v>
      </c>
      <c r="Q12" s="226">
        <f t="shared" ref="Q12:Q38" si="6">($D$11*D12+$E$11*E12+$F$11*F12)/($D$11+$E$11+$F$11)</f>
        <v>60.5</v>
      </c>
      <c r="R12" s="227">
        <f t="shared" ref="R12:R38" si="7">VLOOKUP(Q12,$R$45:$S$56,2)</f>
        <v>2</v>
      </c>
      <c r="S12" s="226">
        <f t="shared" ref="S12:S38" si="8">($D$11*D12+$E$11*E12+$F$11*F12)/($D$11+$E$11+$F$11)</f>
        <v>60.5</v>
      </c>
      <c r="T12" s="227">
        <f t="shared" ref="T12:T38" si="9">VLOOKUP(S12,$R$45:$S$56,2)</f>
        <v>2</v>
      </c>
      <c r="U12" s="226">
        <f t="shared" ref="U12:U38" si="10">($E$11*E12+$D$11*D12+$G$11*G12+$H$11*H12)/($D$11+$E$11+$G$11+$H$11)</f>
        <v>63.33333333</v>
      </c>
      <c r="V12" s="228">
        <f t="shared" ref="V12:V38" si="11">VLOOKUP(U12,$R$45:$S$56,2)</f>
        <v>2</v>
      </c>
      <c r="W12" s="226">
        <f t="shared" ref="W12:W38" si="12">($H$11*H12+$D$11*D12+$G$11*G12)/($D$11+$G$11+$H$11)</f>
        <v>79.16666667</v>
      </c>
      <c r="X12" s="227">
        <f t="shared" ref="X12:X38" si="13">VLOOKUP(W12,$R$45:$S$56,2)</f>
        <v>4</v>
      </c>
      <c r="Y12" s="226">
        <f t="shared" ref="Y12:Y38" si="14">($D$11*D12+$E$11*E12)/($D$11+$E$11)</f>
        <v>36</v>
      </c>
      <c r="Z12" s="227">
        <f t="shared" ref="Z12:Z38" si="15">VLOOKUP(Y12,$R$45:$S$56,2)</f>
        <v>0</v>
      </c>
      <c r="AA12" s="226">
        <f t="shared" ref="AA12:AA38" si="16">($D$11*D12+$E$11*E12+$F$11*F12)/($D$11+$E$11+$F$11)</f>
        <v>60.5</v>
      </c>
      <c r="AB12" s="227">
        <f t="shared" ref="AB12:AB38" si="17">VLOOKUP(AA12,$R$45:$S$56,2)</f>
        <v>2</v>
      </c>
      <c r="AC12" s="226">
        <f t="shared" ref="AC12:AC38" si="18">($D$11*D12+$E$11*E12+$F$11*F12)/($D$11+$E$11+$F$11)</f>
        <v>60.5</v>
      </c>
      <c r="AD12" s="227">
        <f t="shared" ref="AD12:AD38" si="19">VLOOKUP(AC12,$R$45:$S$56,2)</f>
        <v>2</v>
      </c>
      <c r="AE12" s="226">
        <f t="shared" ref="AE12:AE38" si="20">($E$11*E12+$D$11*D12+$G$11*G12+$H$11*H12)/($D$11+$E$11+$G$11+$H$11)</f>
        <v>63.33333333</v>
      </c>
      <c r="AF12" s="226">
        <f t="shared" ref="AF12:AF38" si="21">VLOOKUP(AE12,$R$45:$S$56,2)</f>
        <v>2</v>
      </c>
      <c r="AG12" s="226">
        <f t="shared" ref="AG12:AG38" si="22">($H$11*H12+$D$11*D12+$G$11*G12)/($D$11+$G$11+$H$11)</f>
        <v>79.16666667</v>
      </c>
      <c r="AH12" s="227">
        <f t="shared" ref="AH12:AH38" si="23">VLOOKUP(AG12,$R$45:$S$56,2)</f>
        <v>4</v>
      </c>
      <c r="AI12" s="229"/>
      <c r="AJ12" s="230"/>
      <c r="AK12" s="231" t="str">
        <f t="shared" ref="AK12:AK38" si="24">IF(OR(P12=2,P12=1,P12=0),$O$7,"-")</f>
        <v>CPMK 01</v>
      </c>
      <c r="AL12" s="231" t="str">
        <f t="shared" ref="AL12:AL38" si="25">IF(OR(R12=2,R12=1,R12=0),$Q$7,"-")</f>
        <v>CPMK 02</v>
      </c>
      <c r="AM12" s="231" t="str">
        <f t="shared" ref="AM12:AM38" si="26">IF(OR(T12=2,T12=1,T12=0),$S$7,"-")</f>
        <v>CPMK 03</v>
      </c>
      <c r="AN12" s="231" t="str">
        <f t="shared" ref="AN12:AN38" si="27">IF(OR(V12=2,V12=1,V12=0),$U$7,"-")</f>
        <v>CPMK 04</v>
      </c>
      <c r="AO12" s="231" t="str">
        <f t="shared" ref="AO12:AO38" si="28">IF(OR(X12=2,X12=1,X12=0),$W$7,"-")</f>
        <v>-</v>
      </c>
      <c r="AP12" s="231" t="str">
        <f t="shared" ref="AP12:AP38" si="29">IF(OR(Z12=2,Z12=1,Z12=0),$Y$7,"-")</f>
        <v>CPMK 01</v>
      </c>
      <c r="AQ12" s="231" t="str">
        <f t="shared" ref="AQ12:AQ38" si="30">IF(OR(AB12=2,AB12=1,AB12=0),$AA$7,"-")</f>
        <v>CPMK 02</v>
      </c>
      <c r="AR12" s="231" t="str">
        <f t="shared" ref="AR12:AR38" si="31">IF(OR(AD12=2,AD12=1,AD12=0),$AC$7,"-")</f>
        <v>CPMK 03</v>
      </c>
      <c r="AS12" s="231" t="str">
        <f t="shared" ref="AS12:AS38" si="32">IF(OR(AF12=2,AF12=1,AF12=0),$AC$7,"-")</f>
        <v>CPMK 03</v>
      </c>
      <c r="AT12" s="231" t="str">
        <f t="shared" ref="AT12:AT38" si="33">IF(OR(AH12=2,AH12=1,AH12=0),$AC$7,"-")</f>
        <v>-</v>
      </c>
      <c r="AU12" s="232">
        <f>(K12*Bobot!$B$22)/100</f>
        <v>34.375</v>
      </c>
      <c r="AV12" s="232">
        <f>(K12*Bobot!$B$23)/100</f>
        <v>34.375</v>
      </c>
    </row>
    <row r="13" ht="14.25" customHeight="1">
      <c r="A13" s="218">
        <v>2.0</v>
      </c>
      <c r="B13" s="233">
        <v>2.100018468E9</v>
      </c>
      <c r="C13" s="234" t="s">
        <v>236</v>
      </c>
      <c r="D13" s="235">
        <v>100.0</v>
      </c>
      <c r="E13" s="221">
        <v>100.0</v>
      </c>
      <c r="F13" s="223">
        <v>70.0</v>
      </c>
      <c r="G13" s="224">
        <v>65.0</v>
      </c>
      <c r="H13" s="224">
        <v>80.0</v>
      </c>
      <c r="I13" s="224">
        <v>0.0</v>
      </c>
      <c r="J13" s="224">
        <v>0.0</v>
      </c>
      <c r="K13" s="154">
        <f t="shared" si="1"/>
        <v>78</v>
      </c>
      <c r="L13" s="154" t="str">
        <f t="shared" si="2"/>
        <v>A-</v>
      </c>
      <c r="M13" s="186" t="str">
        <f t="shared" si="3"/>
        <v>Lulus</v>
      </c>
      <c r="N13" s="225"/>
      <c r="O13" s="226">
        <f t="shared" si="4"/>
        <v>100</v>
      </c>
      <c r="P13" s="227">
        <f t="shared" si="5"/>
        <v>4</v>
      </c>
      <c r="Q13" s="226">
        <f t="shared" si="6"/>
        <v>85</v>
      </c>
      <c r="R13" s="227">
        <f t="shared" si="7"/>
        <v>4</v>
      </c>
      <c r="S13" s="226">
        <f t="shared" si="8"/>
        <v>85</v>
      </c>
      <c r="T13" s="227">
        <f t="shared" si="9"/>
        <v>4</v>
      </c>
      <c r="U13" s="226">
        <f t="shared" si="10"/>
        <v>80.66666667</v>
      </c>
      <c r="V13" s="228">
        <f t="shared" si="11"/>
        <v>4</v>
      </c>
      <c r="W13" s="226">
        <f t="shared" si="12"/>
        <v>75.83333333</v>
      </c>
      <c r="X13" s="227">
        <f t="shared" si="13"/>
        <v>3</v>
      </c>
      <c r="Y13" s="226">
        <f t="shared" si="14"/>
        <v>100</v>
      </c>
      <c r="Z13" s="227">
        <f t="shared" si="15"/>
        <v>4</v>
      </c>
      <c r="AA13" s="226">
        <f t="shared" si="16"/>
        <v>85</v>
      </c>
      <c r="AB13" s="227">
        <f t="shared" si="17"/>
        <v>4</v>
      </c>
      <c r="AC13" s="226">
        <f t="shared" si="18"/>
        <v>85</v>
      </c>
      <c r="AD13" s="227">
        <f t="shared" si="19"/>
        <v>4</v>
      </c>
      <c r="AE13" s="226">
        <f t="shared" si="20"/>
        <v>80.66666667</v>
      </c>
      <c r="AF13" s="226">
        <f t="shared" si="21"/>
        <v>4</v>
      </c>
      <c r="AG13" s="226">
        <f t="shared" si="22"/>
        <v>75.83333333</v>
      </c>
      <c r="AH13" s="227">
        <f t="shared" si="23"/>
        <v>3</v>
      </c>
      <c r="AI13" s="229"/>
      <c r="AJ13" s="230"/>
      <c r="AK13" s="231" t="str">
        <f t="shared" si="24"/>
        <v>-</v>
      </c>
      <c r="AL13" s="231" t="str">
        <f t="shared" si="25"/>
        <v>-</v>
      </c>
      <c r="AM13" s="231" t="str">
        <f t="shared" si="26"/>
        <v>-</v>
      </c>
      <c r="AN13" s="231" t="str">
        <f t="shared" si="27"/>
        <v>-</v>
      </c>
      <c r="AO13" s="231" t="str">
        <f t="shared" si="28"/>
        <v>-</v>
      </c>
      <c r="AP13" s="231" t="str">
        <f t="shared" si="29"/>
        <v>-</v>
      </c>
      <c r="AQ13" s="231" t="str">
        <f t="shared" si="30"/>
        <v>-</v>
      </c>
      <c r="AR13" s="231" t="str">
        <f t="shared" si="31"/>
        <v>-</v>
      </c>
      <c r="AS13" s="231" t="str">
        <f t="shared" si="32"/>
        <v>-</v>
      </c>
      <c r="AT13" s="231" t="str">
        <f t="shared" si="33"/>
        <v>-</v>
      </c>
      <c r="AU13" s="232">
        <f>(K13*Bobot!$B$22)/100</f>
        <v>39</v>
      </c>
      <c r="AV13" s="232">
        <f>(K13*Bobot!$B$23)/100</f>
        <v>39</v>
      </c>
    </row>
    <row r="14" ht="14.25" customHeight="1">
      <c r="A14" s="218">
        <v>3.0</v>
      </c>
      <c r="B14" s="233">
        <v>2.100018469E9</v>
      </c>
      <c r="C14" s="234" t="s">
        <v>237</v>
      </c>
      <c r="D14" s="235">
        <v>100.0</v>
      </c>
      <c r="E14" s="235">
        <v>80.0</v>
      </c>
      <c r="F14" s="223">
        <v>55.0</v>
      </c>
      <c r="G14" s="224">
        <v>75.0</v>
      </c>
      <c r="H14" s="224">
        <v>80.0</v>
      </c>
      <c r="I14" s="224">
        <v>0.0</v>
      </c>
      <c r="J14" s="224">
        <v>0.0</v>
      </c>
      <c r="K14" s="154">
        <f t="shared" si="1"/>
        <v>74.25</v>
      </c>
      <c r="L14" s="154" t="str">
        <f t="shared" si="2"/>
        <v>B+</v>
      </c>
      <c r="M14" s="186" t="str">
        <f t="shared" si="3"/>
        <v>Lulus</v>
      </c>
      <c r="N14" s="225"/>
      <c r="O14" s="226">
        <f t="shared" si="4"/>
        <v>88</v>
      </c>
      <c r="P14" s="227">
        <f t="shared" si="5"/>
        <v>4</v>
      </c>
      <c r="Q14" s="226">
        <f t="shared" si="6"/>
        <v>71.5</v>
      </c>
      <c r="R14" s="227">
        <f t="shared" si="7"/>
        <v>3</v>
      </c>
      <c r="S14" s="226">
        <f t="shared" si="8"/>
        <v>71.5</v>
      </c>
      <c r="T14" s="227">
        <f t="shared" si="9"/>
        <v>3</v>
      </c>
      <c r="U14" s="226">
        <f t="shared" si="10"/>
        <v>80.66666667</v>
      </c>
      <c r="V14" s="228">
        <f t="shared" si="11"/>
        <v>4</v>
      </c>
      <c r="W14" s="226">
        <f t="shared" si="12"/>
        <v>80.83333333</v>
      </c>
      <c r="X14" s="227">
        <f t="shared" si="13"/>
        <v>4</v>
      </c>
      <c r="Y14" s="226">
        <f t="shared" si="14"/>
        <v>88</v>
      </c>
      <c r="Z14" s="227">
        <f t="shared" si="15"/>
        <v>4</v>
      </c>
      <c r="AA14" s="226">
        <f t="shared" si="16"/>
        <v>71.5</v>
      </c>
      <c r="AB14" s="227">
        <f t="shared" si="17"/>
        <v>3</v>
      </c>
      <c r="AC14" s="226">
        <f t="shared" si="18"/>
        <v>71.5</v>
      </c>
      <c r="AD14" s="227">
        <f t="shared" si="19"/>
        <v>3</v>
      </c>
      <c r="AE14" s="226">
        <f t="shared" si="20"/>
        <v>80.66666667</v>
      </c>
      <c r="AF14" s="226">
        <f t="shared" si="21"/>
        <v>4</v>
      </c>
      <c r="AG14" s="226">
        <f t="shared" si="22"/>
        <v>80.83333333</v>
      </c>
      <c r="AH14" s="227">
        <f t="shared" si="23"/>
        <v>4</v>
      </c>
      <c r="AI14" s="229"/>
      <c r="AJ14" s="230"/>
      <c r="AK14" s="231" t="str">
        <f t="shared" si="24"/>
        <v>-</v>
      </c>
      <c r="AL14" s="231" t="str">
        <f t="shared" si="25"/>
        <v>-</v>
      </c>
      <c r="AM14" s="231" t="str">
        <f t="shared" si="26"/>
        <v>-</v>
      </c>
      <c r="AN14" s="231" t="str">
        <f t="shared" si="27"/>
        <v>-</v>
      </c>
      <c r="AO14" s="231" t="str">
        <f t="shared" si="28"/>
        <v>-</v>
      </c>
      <c r="AP14" s="231" t="str">
        <f t="shared" si="29"/>
        <v>-</v>
      </c>
      <c r="AQ14" s="231" t="str">
        <f t="shared" si="30"/>
        <v>-</v>
      </c>
      <c r="AR14" s="231" t="str">
        <f t="shared" si="31"/>
        <v>-</v>
      </c>
      <c r="AS14" s="231" t="str">
        <f t="shared" si="32"/>
        <v>-</v>
      </c>
      <c r="AT14" s="231" t="str">
        <f t="shared" si="33"/>
        <v>-</v>
      </c>
      <c r="AU14" s="232">
        <f>(K14*Bobot!$B$22)/100</f>
        <v>37.125</v>
      </c>
      <c r="AV14" s="232">
        <f>(K14*Bobot!$B$23)/100</f>
        <v>37.125</v>
      </c>
    </row>
    <row r="15" ht="14.25" customHeight="1">
      <c r="A15" s="218">
        <v>4.0</v>
      </c>
      <c r="B15" s="233">
        <v>2.10001847E9</v>
      </c>
      <c r="C15" s="234" t="s">
        <v>238</v>
      </c>
      <c r="D15" s="235">
        <v>90.0</v>
      </c>
      <c r="E15" s="235">
        <v>100.0</v>
      </c>
      <c r="F15" s="223">
        <v>65.0</v>
      </c>
      <c r="G15" s="224">
        <v>75.0</v>
      </c>
      <c r="H15" s="224">
        <v>80.0</v>
      </c>
      <c r="I15" s="224">
        <v>0.0</v>
      </c>
      <c r="J15" s="224">
        <v>0.0</v>
      </c>
      <c r="K15" s="154">
        <f t="shared" si="1"/>
        <v>78.75</v>
      </c>
      <c r="L15" s="154" t="str">
        <f t="shared" si="2"/>
        <v>A-</v>
      </c>
      <c r="M15" s="186" t="str">
        <f t="shared" si="3"/>
        <v>Lulus</v>
      </c>
      <c r="N15" s="225"/>
      <c r="O15" s="226">
        <f t="shared" si="4"/>
        <v>96</v>
      </c>
      <c r="P15" s="227">
        <f t="shared" si="5"/>
        <v>4</v>
      </c>
      <c r="Q15" s="226">
        <f t="shared" si="6"/>
        <v>80.5</v>
      </c>
      <c r="R15" s="227">
        <f t="shared" si="7"/>
        <v>4</v>
      </c>
      <c r="S15" s="226">
        <f t="shared" si="8"/>
        <v>80.5</v>
      </c>
      <c r="T15" s="227">
        <f t="shared" si="9"/>
        <v>4</v>
      </c>
      <c r="U15" s="226">
        <f t="shared" si="10"/>
        <v>83.33333333</v>
      </c>
      <c r="V15" s="228">
        <f t="shared" si="11"/>
        <v>4</v>
      </c>
      <c r="W15" s="226">
        <f t="shared" si="12"/>
        <v>79.16666667</v>
      </c>
      <c r="X15" s="227">
        <f t="shared" si="13"/>
        <v>4</v>
      </c>
      <c r="Y15" s="226">
        <f t="shared" si="14"/>
        <v>96</v>
      </c>
      <c r="Z15" s="227">
        <f t="shared" si="15"/>
        <v>4</v>
      </c>
      <c r="AA15" s="226">
        <f t="shared" si="16"/>
        <v>80.5</v>
      </c>
      <c r="AB15" s="227">
        <f t="shared" si="17"/>
        <v>4</v>
      </c>
      <c r="AC15" s="226">
        <f t="shared" si="18"/>
        <v>80.5</v>
      </c>
      <c r="AD15" s="227">
        <f t="shared" si="19"/>
        <v>4</v>
      </c>
      <c r="AE15" s="226">
        <f t="shared" si="20"/>
        <v>83.33333333</v>
      </c>
      <c r="AF15" s="226">
        <f t="shared" si="21"/>
        <v>4</v>
      </c>
      <c r="AG15" s="226">
        <f t="shared" si="22"/>
        <v>79.16666667</v>
      </c>
      <c r="AH15" s="227">
        <f t="shared" si="23"/>
        <v>4</v>
      </c>
      <c r="AI15" s="111"/>
      <c r="AJ15" s="230"/>
      <c r="AK15" s="231" t="str">
        <f t="shared" si="24"/>
        <v>-</v>
      </c>
      <c r="AL15" s="231" t="str">
        <f t="shared" si="25"/>
        <v>-</v>
      </c>
      <c r="AM15" s="231" t="str">
        <f t="shared" si="26"/>
        <v>-</v>
      </c>
      <c r="AN15" s="231" t="str">
        <f t="shared" si="27"/>
        <v>-</v>
      </c>
      <c r="AO15" s="231" t="str">
        <f t="shared" si="28"/>
        <v>-</v>
      </c>
      <c r="AP15" s="231" t="str">
        <f t="shared" si="29"/>
        <v>-</v>
      </c>
      <c r="AQ15" s="231" t="str">
        <f t="shared" si="30"/>
        <v>-</v>
      </c>
      <c r="AR15" s="231" t="str">
        <f t="shared" si="31"/>
        <v>-</v>
      </c>
      <c r="AS15" s="231" t="str">
        <f t="shared" si="32"/>
        <v>-</v>
      </c>
      <c r="AT15" s="231" t="str">
        <f t="shared" si="33"/>
        <v>-</v>
      </c>
      <c r="AU15" s="232">
        <f>(K15*Bobot!$B$22)/100</f>
        <v>39.375</v>
      </c>
      <c r="AV15" s="232">
        <f>(K15*Bobot!$B$23)/100</f>
        <v>39.375</v>
      </c>
    </row>
    <row r="16" ht="14.25" customHeight="1">
      <c r="A16" s="218">
        <v>5.0</v>
      </c>
      <c r="B16" s="233">
        <v>2.100018471E9</v>
      </c>
      <c r="C16" s="234" t="s">
        <v>239</v>
      </c>
      <c r="D16" s="235">
        <v>90.0</v>
      </c>
      <c r="E16" s="221">
        <v>0.0</v>
      </c>
      <c r="F16" s="223">
        <v>70.0</v>
      </c>
      <c r="G16" s="224">
        <v>70.0</v>
      </c>
      <c r="H16" s="224">
        <v>80.0</v>
      </c>
      <c r="I16" s="224">
        <v>0.0</v>
      </c>
      <c r="J16" s="224">
        <v>0.0</v>
      </c>
      <c r="K16" s="154">
        <f t="shared" si="1"/>
        <v>63.5</v>
      </c>
      <c r="L16" s="154" t="str">
        <f t="shared" si="2"/>
        <v>B-</v>
      </c>
      <c r="M16" s="186" t="str">
        <f t="shared" si="3"/>
        <v>Lulus</v>
      </c>
      <c r="N16" s="225"/>
      <c r="O16" s="226">
        <f t="shared" si="4"/>
        <v>36</v>
      </c>
      <c r="P16" s="227">
        <f t="shared" si="5"/>
        <v>0</v>
      </c>
      <c r="Q16" s="226">
        <f t="shared" si="6"/>
        <v>53</v>
      </c>
      <c r="R16" s="227">
        <f t="shared" si="7"/>
        <v>2</v>
      </c>
      <c r="S16" s="226">
        <f t="shared" si="8"/>
        <v>53</v>
      </c>
      <c r="T16" s="227">
        <f t="shared" si="9"/>
        <v>2</v>
      </c>
      <c r="U16" s="226">
        <f t="shared" si="10"/>
        <v>61.33333333</v>
      </c>
      <c r="V16" s="228">
        <f t="shared" si="11"/>
        <v>2</v>
      </c>
      <c r="W16" s="226">
        <f t="shared" si="12"/>
        <v>76.66666667</v>
      </c>
      <c r="X16" s="227">
        <f t="shared" si="13"/>
        <v>4</v>
      </c>
      <c r="Y16" s="226">
        <f t="shared" si="14"/>
        <v>36</v>
      </c>
      <c r="Z16" s="227">
        <f t="shared" si="15"/>
        <v>0</v>
      </c>
      <c r="AA16" s="226">
        <f t="shared" si="16"/>
        <v>53</v>
      </c>
      <c r="AB16" s="227">
        <f t="shared" si="17"/>
        <v>2</v>
      </c>
      <c r="AC16" s="226">
        <f t="shared" si="18"/>
        <v>53</v>
      </c>
      <c r="AD16" s="227">
        <f t="shared" si="19"/>
        <v>2</v>
      </c>
      <c r="AE16" s="226">
        <f t="shared" si="20"/>
        <v>61.33333333</v>
      </c>
      <c r="AF16" s="226">
        <f t="shared" si="21"/>
        <v>2</v>
      </c>
      <c r="AG16" s="226">
        <f t="shared" si="22"/>
        <v>76.66666667</v>
      </c>
      <c r="AH16" s="227">
        <f t="shared" si="23"/>
        <v>4</v>
      </c>
      <c r="AI16" s="111"/>
      <c r="AJ16" s="230"/>
      <c r="AK16" s="231" t="str">
        <f t="shared" si="24"/>
        <v>CPMK 01</v>
      </c>
      <c r="AL16" s="231" t="str">
        <f t="shared" si="25"/>
        <v>CPMK 02</v>
      </c>
      <c r="AM16" s="231" t="str">
        <f t="shared" si="26"/>
        <v>CPMK 03</v>
      </c>
      <c r="AN16" s="231" t="str">
        <f t="shared" si="27"/>
        <v>CPMK 04</v>
      </c>
      <c r="AO16" s="231" t="str">
        <f t="shared" si="28"/>
        <v>-</v>
      </c>
      <c r="AP16" s="231" t="str">
        <f t="shared" si="29"/>
        <v>CPMK 01</v>
      </c>
      <c r="AQ16" s="231" t="str">
        <f t="shared" si="30"/>
        <v>CPMK 02</v>
      </c>
      <c r="AR16" s="231" t="str">
        <f t="shared" si="31"/>
        <v>CPMK 03</v>
      </c>
      <c r="AS16" s="231" t="str">
        <f t="shared" si="32"/>
        <v>CPMK 03</v>
      </c>
      <c r="AT16" s="231" t="str">
        <f t="shared" si="33"/>
        <v>-</v>
      </c>
      <c r="AU16" s="232">
        <f>(K16*Bobot!$B$22)/100</f>
        <v>31.75</v>
      </c>
      <c r="AV16" s="232">
        <f>(K16*Bobot!$B$23)/100</f>
        <v>31.75</v>
      </c>
    </row>
    <row r="17" ht="14.25" customHeight="1">
      <c r="A17" s="218">
        <v>6.0</v>
      </c>
      <c r="B17" s="233">
        <v>2.100018472E9</v>
      </c>
      <c r="C17" s="234" t="s">
        <v>240</v>
      </c>
      <c r="D17" s="235">
        <v>90.0</v>
      </c>
      <c r="E17" s="235">
        <v>80.0</v>
      </c>
      <c r="F17" s="223">
        <v>60.0</v>
      </c>
      <c r="G17" s="224">
        <v>60.0</v>
      </c>
      <c r="H17" s="224">
        <v>80.0</v>
      </c>
      <c r="I17" s="224">
        <v>0.0</v>
      </c>
      <c r="J17" s="224">
        <v>0.0</v>
      </c>
      <c r="K17" s="154">
        <f t="shared" si="1"/>
        <v>70</v>
      </c>
      <c r="L17" s="154" t="str">
        <f t="shared" si="2"/>
        <v>B+</v>
      </c>
      <c r="M17" s="186" t="str">
        <f t="shared" si="3"/>
        <v>Lulus</v>
      </c>
      <c r="N17" s="225"/>
      <c r="O17" s="226">
        <f t="shared" si="4"/>
        <v>84</v>
      </c>
      <c r="P17" s="227">
        <f t="shared" si="5"/>
        <v>4</v>
      </c>
      <c r="Q17" s="226">
        <f t="shared" si="6"/>
        <v>72</v>
      </c>
      <c r="R17" s="227">
        <f t="shared" si="7"/>
        <v>3</v>
      </c>
      <c r="S17" s="226">
        <f t="shared" si="8"/>
        <v>72</v>
      </c>
      <c r="T17" s="227">
        <f t="shared" si="9"/>
        <v>3</v>
      </c>
      <c r="U17" s="226">
        <f t="shared" si="10"/>
        <v>73.33333333</v>
      </c>
      <c r="V17" s="228">
        <f t="shared" si="11"/>
        <v>3</v>
      </c>
      <c r="W17" s="226">
        <f t="shared" si="12"/>
        <v>71.66666667</v>
      </c>
      <c r="X17" s="227">
        <f t="shared" si="13"/>
        <v>3</v>
      </c>
      <c r="Y17" s="226">
        <f t="shared" si="14"/>
        <v>84</v>
      </c>
      <c r="Z17" s="227">
        <f t="shared" si="15"/>
        <v>4</v>
      </c>
      <c r="AA17" s="226">
        <f t="shared" si="16"/>
        <v>72</v>
      </c>
      <c r="AB17" s="227">
        <f t="shared" si="17"/>
        <v>3</v>
      </c>
      <c r="AC17" s="226">
        <f t="shared" si="18"/>
        <v>72</v>
      </c>
      <c r="AD17" s="227">
        <f t="shared" si="19"/>
        <v>3</v>
      </c>
      <c r="AE17" s="226">
        <f t="shared" si="20"/>
        <v>73.33333333</v>
      </c>
      <c r="AF17" s="226">
        <f t="shared" si="21"/>
        <v>3</v>
      </c>
      <c r="AG17" s="226">
        <f t="shared" si="22"/>
        <v>71.66666667</v>
      </c>
      <c r="AH17" s="227">
        <f t="shared" si="23"/>
        <v>3</v>
      </c>
      <c r="AI17" s="111"/>
      <c r="AJ17" s="230"/>
      <c r="AK17" s="231" t="str">
        <f t="shared" si="24"/>
        <v>-</v>
      </c>
      <c r="AL17" s="231" t="str">
        <f t="shared" si="25"/>
        <v>-</v>
      </c>
      <c r="AM17" s="231" t="str">
        <f t="shared" si="26"/>
        <v>-</v>
      </c>
      <c r="AN17" s="231" t="str">
        <f t="shared" si="27"/>
        <v>-</v>
      </c>
      <c r="AO17" s="231" t="str">
        <f t="shared" si="28"/>
        <v>-</v>
      </c>
      <c r="AP17" s="231" t="str">
        <f t="shared" si="29"/>
        <v>-</v>
      </c>
      <c r="AQ17" s="231" t="str">
        <f t="shared" si="30"/>
        <v>-</v>
      </c>
      <c r="AR17" s="231" t="str">
        <f t="shared" si="31"/>
        <v>-</v>
      </c>
      <c r="AS17" s="231" t="str">
        <f t="shared" si="32"/>
        <v>-</v>
      </c>
      <c r="AT17" s="231" t="str">
        <f t="shared" si="33"/>
        <v>-</v>
      </c>
      <c r="AU17" s="232">
        <f>(K17*Bobot!$B$22)/100</f>
        <v>35</v>
      </c>
      <c r="AV17" s="232">
        <f>(K17*Bobot!$B$23)/100</f>
        <v>35</v>
      </c>
    </row>
    <row r="18" ht="14.25" customHeight="1">
      <c r="A18" s="218">
        <v>7.0</v>
      </c>
      <c r="B18" s="233">
        <v>2.100018474E9</v>
      </c>
      <c r="C18" s="234" t="s">
        <v>241</v>
      </c>
      <c r="D18" s="235">
        <v>90.0</v>
      </c>
      <c r="E18" s="235">
        <v>100.0</v>
      </c>
      <c r="F18" s="223">
        <v>70.0</v>
      </c>
      <c r="G18" s="224">
        <v>65.0</v>
      </c>
      <c r="H18" s="224">
        <v>80.0</v>
      </c>
      <c r="I18" s="224">
        <v>0.0</v>
      </c>
      <c r="J18" s="224">
        <v>0.0</v>
      </c>
      <c r="K18" s="154">
        <f t="shared" si="1"/>
        <v>77</v>
      </c>
      <c r="L18" s="154" t="str">
        <f t="shared" si="2"/>
        <v>A-</v>
      </c>
      <c r="M18" s="186" t="str">
        <f t="shared" si="3"/>
        <v>Lulus</v>
      </c>
      <c r="N18" s="225"/>
      <c r="O18" s="226">
        <f t="shared" si="4"/>
        <v>96</v>
      </c>
      <c r="P18" s="227">
        <f t="shared" si="5"/>
        <v>4</v>
      </c>
      <c r="Q18" s="226">
        <f t="shared" si="6"/>
        <v>83</v>
      </c>
      <c r="R18" s="227">
        <f t="shared" si="7"/>
        <v>4</v>
      </c>
      <c r="S18" s="226">
        <f t="shared" si="8"/>
        <v>83</v>
      </c>
      <c r="T18" s="227">
        <f t="shared" si="9"/>
        <v>4</v>
      </c>
      <c r="U18" s="226">
        <f t="shared" si="10"/>
        <v>79.33333333</v>
      </c>
      <c r="V18" s="228">
        <f t="shared" si="11"/>
        <v>4</v>
      </c>
      <c r="W18" s="226">
        <f t="shared" si="12"/>
        <v>74.16666667</v>
      </c>
      <c r="X18" s="227">
        <f t="shared" si="13"/>
        <v>3</v>
      </c>
      <c r="Y18" s="226">
        <f t="shared" si="14"/>
        <v>96</v>
      </c>
      <c r="Z18" s="227">
        <f t="shared" si="15"/>
        <v>4</v>
      </c>
      <c r="AA18" s="226">
        <f t="shared" si="16"/>
        <v>83</v>
      </c>
      <c r="AB18" s="227">
        <f t="shared" si="17"/>
        <v>4</v>
      </c>
      <c r="AC18" s="226">
        <f t="shared" si="18"/>
        <v>83</v>
      </c>
      <c r="AD18" s="227">
        <f t="shared" si="19"/>
        <v>4</v>
      </c>
      <c r="AE18" s="226">
        <f t="shared" si="20"/>
        <v>79.33333333</v>
      </c>
      <c r="AF18" s="226">
        <f t="shared" si="21"/>
        <v>4</v>
      </c>
      <c r="AG18" s="226">
        <f t="shared" si="22"/>
        <v>74.16666667</v>
      </c>
      <c r="AH18" s="227">
        <f t="shared" si="23"/>
        <v>3</v>
      </c>
      <c r="AI18" s="111"/>
      <c r="AJ18" s="230"/>
      <c r="AK18" s="231" t="str">
        <f t="shared" si="24"/>
        <v>-</v>
      </c>
      <c r="AL18" s="231" t="str">
        <f t="shared" si="25"/>
        <v>-</v>
      </c>
      <c r="AM18" s="231" t="str">
        <f t="shared" si="26"/>
        <v>-</v>
      </c>
      <c r="AN18" s="231" t="str">
        <f t="shared" si="27"/>
        <v>-</v>
      </c>
      <c r="AO18" s="231" t="str">
        <f t="shared" si="28"/>
        <v>-</v>
      </c>
      <c r="AP18" s="231" t="str">
        <f t="shared" si="29"/>
        <v>-</v>
      </c>
      <c r="AQ18" s="231" t="str">
        <f t="shared" si="30"/>
        <v>-</v>
      </c>
      <c r="AR18" s="231" t="str">
        <f t="shared" si="31"/>
        <v>-</v>
      </c>
      <c r="AS18" s="231" t="str">
        <f t="shared" si="32"/>
        <v>-</v>
      </c>
      <c r="AT18" s="231" t="str">
        <f t="shared" si="33"/>
        <v>-</v>
      </c>
      <c r="AU18" s="232">
        <f>(K18*Bobot!$B$22)/100</f>
        <v>38.5</v>
      </c>
      <c r="AV18" s="232">
        <f>(K18*Bobot!$B$23)/100</f>
        <v>38.5</v>
      </c>
    </row>
    <row r="19" ht="14.25" customHeight="1">
      <c r="A19" s="218">
        <v>8.0</v>
      </c>
      <c r="B19" s="233">
        <v>2.100018477E9</v>
      </c>
      <c r="C19" s="234" t="s">
        <v>242</v>
      </c>
      <c r="D19" s="235">
        <v>90.0</v>
      </c>
      <c r="E19" s="235">
        <v>90.0</v>
      </c>
      <c r="F19" s="223">
        <v>60.0</v>
      </c>
      <c r="G19" s="224">
        <v>65.0</v>
      </c>
      <c r="H19" s="224">
        <v>80.0</v>
      </c>
      <c r="I19" s="224">
        <v>0.0</v>
      </c>
      <c r="J19" s="224">
        <v>0.0</v>
      </c>
      <c r="K19" s="154">
        <f t="shared" si="1"/>
        <v>73</v>
      </c>
      <c r="L19" s="154" t="str">
        <f t="shared" si="2"/>
        <v>B+</v>
      </c>
      <c r="M19" s="186" t="str">
        <f t="shared" si="3"/>
        <v>Lulus</v>
      </c>
      <c r="N19" s="225"/>
      <c r="O19" s="226">
        <f t="shared" si="4"/>
        <v>90</v>
      </c>
      <c r="P19" s="227">
        <f t="shared" si="5"/>
        <v>4</v>
      </c>
      <c r="Q19" s="226">
        <f t="shared" si="6"/>
        <v>75</v>
      </c>
      <c r="R19" s="227">
        <f t="shared" si="7"/>
        <v>3</v>
      </c>
      <c r="S19" s="226">
        <f t="shared" si="8"/>
        <v>75</v>
      </c>
      <c r="T19" s="227">
        <f t="shared" si="9"/>
        <v>3</v>
      </c>
      <c r="U19" s="226">
        <f t="shared" si="10"/>
        <v>77.33333333</v>
      </c>
      <c r="V19" s="228">
        <f t="shared" si="11"/>
        <v>4</v>
      </c>
      <c r="W19" s="226">
        <f t="shared" si="12"/>
        <v>74.16666667</v>
      </c>
      <c r="X19" s="227">
        <f t="shared" si="13"/>
        <v>3</v>
      </c>
      <c r="Y19" s="226">
        <f t="shared" si="14"/>
        <v>90</v>
      </c>
      <c r="Z19" s="227">
        <f t="shared" si="15"/>
        <v>4</v>
      </c>
      <c r="AA19" s="226">
        <f t="shared" si="16"/>
        <v>75</v>
      </c>
      <c r="AB19" s="227">
        <f t="shared" si="17"/>
        <v>3</v>
      </c>
      <c r="AC19" s="226">
        <f t="shared" si="18"/>
        <v>75</v>
      </c>
      <c r="AD19" s="227">
        <f t="shared" si="19"/>
        <v>3</v>
      </c>
      <c r="AE19" s="226">
        <f t="shared" si="20"/>
        <v>77.33333333</v>
      </c>
      <c r="AF19" s="226">
        <f t="shared" si="21"/>
        <v>4</v>
      </c>
      <c r="AG19" s="226">
        <f t="shared" si="22"/>
        <v>74.16666667</v>
      </c>
      <c r="AH19" s="227">
        <f t="shared" si="23"/>
        <v>3</v>
      </c>
      <c r="AI19" s="111"/>
      <c r="AJ19" s="230"/>
      <c r="AK19" s="231" t="str">
        <f t="shared" si="24"/>
        <v>-</v>
      </c>
      <c r="AL19" s="231" t="str">
        <f t="shared" si="25"/>
        <v>-</v>
      </c>
      <c r="AM19" s="231" t="str">
        <f t="shared" si="26"/>
        <v>-</v>
      </c>
      <c r="AN19" s="231" t="str">
        <f t="shared" si="27"/>
        <v>-</v>
      </c>
      <c r="AO19" s="231" t="str">
        <f t="shared" si="28"/>
        <v>-</v>
      </c>
      <c r="AP19" s="231" t="str">
        <f t="shared" si="29"/>
        <v>-</v>
      </c>
      <c r="AQ19" s="231" t="str">
        <f t="shared" si="30"/>
        <v>-</v>
      </c>
      <c r="AR19" s="231" t="str">
        <f t="shared" si="31"/>
        <v>-</v>
      </c>
      <c r="AS19" s="231" t="str">
        <f t="shared" si="32"/>
        <v>-</v>
      </c>
      <c r="AT19" s="231" t="str">
        <f t="shared" si="33"/>
        <v>-</v>
      </c>
      <c r="AU19" s="232">
        <f>(K19*Bobot!$B$22)/100</f>
        <v>36.5</v>
      </c>
      <c r="AV19" s="232">
        <f>(K19*Bobot!$B$23)/100</f>
        <v>36.5</v>
      </c>
    </row>
    <row r="20" ht="14.25" customHeight="1">
      <c r="A20" s="218">
        <v>9.0</v>
      </c>
      <c r="B20" s="233">
        <v>2.100018479E9</v>
      </c>
      <c r="C20" s="234" t="s">
        <v>243</v>
      </c>
      <c r="D20" s="235">
        <v>80.0</v>
      </c>
      <c r="E20" s="235">
        <v>90.0</v>
      </c>
      <c r="F20" s="223">
        <v>75.0</v>
      </c>
      <c r="G20" s="224">
        <v>65.0</v>
      </c>
      <c r="H20" s="224">
        <v>80.0</v>
      </c>
      <c r="I20" s="224">
        <v>0.0</v>
      </c>
      <c r="J20" s="224">
        <v>0.0</v>
      </c>
      <c r="K20" s="154">
        <f t="shared" si="1"/>
        <v>75.75</v>
      </c>
      <c r="L20" s="154" t="str">
        <f t="shared" si="2"/>
        <v>B+</v>
      </c>
      <c r="M20" s="186" t="str">
        <f t="shared" si="3"/>
        <v>Lulus</v>
      </c>
      <c r="N20" s="225"/>
      <c r="O20" s="226">
        <f t="shared" si="4"/>
        <v>86</v>
      </c>
      <c r="P20" s="227">
        <f t="shared" si="5"/>
        <v>4</v>
      </c>
      <c r="Q20" s="226">
        <f t="shared" si="6"/>
        <v>80.5</v>
      </c>
      <c r="R20" s="227">
        <f t="shared" si="7"/>
        <v>4</v>
      </c>
      <c r="S20" s="226">
        <f t="shared" si="8"/>
        <v>80.5</v>
      </c>
      <c r="T20" s="227">
        <f t="shared" si="9"/>
        <v>4</v>
      </c>
      <c r="U20" s="226">
        <f t="shared" si="10"/>
        <v>76</v>
      </c>
      <c r="V20" s="228">
        <f t="shared" si="11"/>
        <v>3</v>
      </c>
      <c r="W20" s="226">
        <f t="shared" si="12"/>
        <v>72.5</v>
      </c>
      <c r="X20" s="227">
        <f t="shared" si="13"/>
        <v>3</v>
      </c>
      <c r="Y20" s="226">
        <f t="shared" si="14"/>
        <v>86</v>
      </c>
      <c r="Z20" s="227">
        <f t="shared" si="15"/>
        <v>4</v>
      </c>
      <c r="AA20" s="226">
        <f t="shared" si="16"/>
        <v>80.5</v>
      </c>
      <c r="AB20" s="227">
        <f t="shared" si="17"/>
        <v>4</v>
      </c>
      <c r="AC20" s="226">
        <f t="shared" si="18"/>
        <v>80.5</v>
      </c>
      <c r="AD20" s="227">
        <f t="shared" si="19"/>
        <v>4</v>
      </c>
      <c r="AE20" s="226">
        <f t="shared" si="20"/>
        <v>76</v>
      </c>
      <c r="AF20" s="226">
        <f t="shared" si="21"/>
        <v>3</v>
      </c>
      <c r="AG20" s="226">
        <f t="shared" si="22"/>
        <v>72.5</v>
      </c>
      <c r="AH20" s="227">
        <f t="shared" si="23"/>
        <v>3</v>
      </c>
      <c r="AI20" s="111"/>
      <c r="AJ20" s="230"/>
      <c r="AK20" s="231" t="str">
        <f t="shared" si="24"/>
        <v>-</v>
      </c>
      <c r="AL20" s="231" t="str">
        <f t="shared" si="25"/>
        <v>-</v>
      </c>
      <c r="AM20" s="231" t="str">
        <f t="shared" si="26"/>
        <v>-</v>
      </c>
      <c r="AN20" s="231" t="str">
        <f t="shared" si="27"/>
        <v>-</v>
      </c>
      <c r="AO20" s="231" t="str">
        <f t="shared" si="28"/>
        <v>-</v>
      </c>
      <c r="AP20" s="231" t="str">
        <f t="shared" si="29"/>
        <v>-</v>
      </c>
      <c r="AQ20" s="231" t="str">
        <f t="shared" si="30"/>
        <v>-</v>
      </c>
      <c r="AR20" s="231" t="str">
        <f t="shared" si="31"/>
        <v>-</v>
      </c>
      <c r="AS20" s="231" t="str">
        <f t="shared" si="32"/>
        <v>-</v>
      </c>
      <c r="AT20" s="231" t="str">
        <f t="shared" si="33"/>
        <v>-</v>
      </c>
      <c r="AU20" s="232">
        <f>(K20*Bobot!$B$22)/100</f>
        <v>37.875</v>
      </c>
      <c r="AV20" s="232">
        <f>(K20*Bobot!$B$23)/100</f>
        <v>37.875</v>
      </c>
    </row>
    <row r="21" ht="14.25" customHeight="1">
      <c r="A21" s="218">
        <v>10.0</v>
      </c>
      <c r="B21" s="233">
        <v>2.10001848E9</v>
      </c>
      <c r="C21" s="234" t="s">
        <v>244</v>
      </c>
      <c r="D21" s="235">
        <v>100.0</v>
      </c>
      <c r="E21" s="235">
        <v>90.0</v>
      </c>
      <c r="F21" s="223">
        <v>75.0</v>
      </c>
      <c r="G21" s="224">
        <v>55.0</v>
      </c>
      <c r="H21" s="224">
        <v>80.0</v>
      </c>
      <c r="I21" s="224">
        <v>0.0</v>
      </c>
      <c r="J21" s="224">
        <v>0.0</v>
      </c>
      <c r="K21" s="154">
        <f t="shared" si="1"/>
        <v>74.75</v>
      </c>
      <c r="L21" s="154" t="str">
        <f t="shared" si="2"/>
        <v>B+</v>
      </c>
      <c r="M21" s="186" t="str">
        <f t="shared" si="3"/>
        <v>Lulus</v>
      </c>
      <c r="N21" s="225"/>
      <c r="O21" s="226">
        <f t="shared" si="4"/>
        <v>94</v>
      </c>
      <c r="P21" s="227">
        <f t="shared" si="5"/>
        <v>4</v>
      </c>
      <c r="Q21" s="226">
        <f t="shared" si="6"/>
        <v>84.5</v>
      </c>
      <c r="R21" s="227">
        <f t="shared" si="7"/>
        <v>4</v>
      </c>
      <c r="S21" s="226">
        <f t="shared" si="8"/>
        <v>84.5</v>
      </c>
      <c r="T21" s="227">
        <f t="shared" si="9"/>
        <v>4</v>
      </c>
      <c r="U21" s="226">
        <f t="shared" si="10"/>
        <v>74.66666667</v>
      </c>
      <c r="V21" s="228">
        <f t="shared" si="11"/>
        <v>3</v>
      </c>
      <c r="W21" s="226">
        <f t="shared" si="12"/>
        <v>70.83333333</v>
      </c>
      <c r="X21" s="227">
        <f t="shared" si="13"/>
        <v>3</v>
      </c>
      <c r="Y21" s="226">
        <f t="shared" si="14"/>
        <v>94</v>
      </c>
      <c r="Z21" s="227">
        <f t="shared" si="15"/>
        <v>4</v>
      </c>
      <c r="AA21" s="226">
        <f t="shared" si="16"/>
        <v>84.5</v>
      </c>
      <c r="AB21" s="227">
        <f t="shared" si="17"/>
        <v>4</v>
      </c>
      <c r="AC21" s="226">
        <f t="shared" si="18"/>
        <v>84.5</v>
      </c>
      <c r="AD21" s="227">
        <f t="shared" si="19"/>
        <v>4</v>
      </c>
      <c r="AE21" s="226">
        <f t="shared" si="20"/>
        <v>74.66666667</v>
      </c>
      <c r="AF21" s="226">
        <f t="shared" si="21"/>
        <v>3</v>
      </c>
      <c r="AG21" s="226">
        <f t="shared" si="22"/>
        <v>70.83333333</v>
      </c>
      <c r="AH21" s="227">
        <f t="shared" si="23"/>
        <v>3</v>
      </c>
      <c r="AI21" s="111"/>
      <c r="AJ21" s="230"/>
      <c r="AK21" s="231" t="str">
        <f t="shared" si="24"/>
        <v>-</v>
      </c>
      <c r="AL21" s="231" t="str">
        <f t="shared" si="25"/>
        <v>-</v>
      </c>
      <c r="AM21" s="231" t="str">
        <f t="shared" si="26"/>
        <v>-</v>
      </c>
      <c r="AN21" s="231" t="str">
        <f t="shared" si="27"/>
        <v>-</v>
      </c>
      <c r="AO21" s="231" t="str">
        <f t="shared" si="28"/>
        <v>-</v>
      </c>
      <c r="AP21" s="231" t="str">
        <f t="shared" si="29"/>
        <v>-</v>
      </c>
      <c r="AQ21" s="231" t="str">
        <f t="shared" si="30"/>
        <v>-</v>
      </c>
      <c r="AR21" s="231" t="str">
        <f t="shared" si="31"/>
        <v>-</v>
      </c>
      <c r="AS21" s="231" t="str">
        <f t="shared" si="32"/>
        <v>-</v>
      </c>
      <c r="AT21" s="231" t="str">
        <f t="shared" si="33"/>
        <v>-</v>
      </c>
      <c r="AU21" s="232">
        <f>(K21*Bobot!$B$22)/100</f>
        <v>37.375</v>
      </c>
      <c r="AV21" s="232">
        <f>(K21*Bobot!$B$23)/100</f>
        <v>37.375</v>
      </c>
    </row>
    <row r="22" ht="14.25" customHeight="1">
      <c r="A22" s="218">
        <v>11.0</v>
      </c>
      <c r="B22" s="233">
        <v>2.100018481E9</v>
      </c>
      <c r="C22" s="234" t="s">
        <v>245</v>
      </c>
      <c r="D22" s="235">
        <v>100.0</v>
      </c>
      <c r="E22" s="235">
        <v>70.0</v>
      </c>
      <c r="F22" s="223">
        <v>50.0</v>
      </c>
      <c r="G22" s="224">
        <v>60.0</v>
      </c>
      <c r="H22" s="224">
        <v>80.0</v>
      </c>
      <c r="I22" s="224">
        <v>0.0</v>
      </c>
      <c r="J22" s="224">
        <v>0.0</v>
      </c>
      <c r="K22" s="154">
        <f t="shared" si="1"/>
        <v>67</v>
      </c>
      <c r="L22" s="154" t="str">
        <f t="shared" si="2"/>
        <v>B</v>
      </c>
      <c r="M22" s="186" t="str">
        <f t="shared" si="3"/>
        <v>Lulus</v>
      </c>
      <c r="N22" s="225"/>
      <c r="O22" s="226">
        <f t="shared" si="4"/>
        <v>82</v>
      </c>
      <c r="P22" s="227">
        <f t="shared" si="5"/>
        <v>4</v>
      </c>
      <c r="Q22" s="226">
        <f t="shared" si="6"/>
        <v>66</v>
      </c>
      <c r="R22" s="227">
        <f t="shared" si="7"/>
        <v>3</v>
      </c>
      <c r="S22" s="226">
        <f t="shared" si="8"/>
        <v>66</v>
      </c>
      <c r="T22" s="227">
        <f t="shared" si="9"/>
        <v>3</v>
      </c>
      <c r="U22" s="226">
        <f t="shared" si="10"/>
        <v>72.66666667</v>
      </c>
      <c r="V22" s="228">
        <f t="shared" si="11"/>
        <v>3</v>
      </c>
      <c r="W22" s="226">
        <f t="shared" si="12"/>
        <v>73.33333333</v>
      </c>
      <c r="X22" s="227">
        <f t="shared" si="13"/>
        <v>3</v>
      </c>
      <c r="Y22" s="226">
        <f t="shared" si="14"/>
        <v>82</v>
      </c>
      <c r="Z22" s="227">
        <f t="shared" si="15"/>
        <v>4</v>
      </c>
      <c r="AA22" s="226">
        <f t="shared" si="16"/>
        <v>66</v>
      </c>
      <c r="AB22" s="227">
        <f t="shared" si="17"/>
        <v>3</v>
      </c>
      <c r="AC22" s="226">
        <f t="shared" si="18"/>
        <v>66</v>
      </c>
      <c r="AD22" s="227">
        <f t="shared" si="19"/>
        <v>3</v>
      </c>
      <c r="AE22" s="226">
        <f t="shared" si="20"/>
        <v>72.66666667</v>
      </c>
      <c r="AF22" s="226">
        <f t="shared" si="21"/>
        <v>3</v>
      </c>
      <c r="AG22" s="226">
        <f t="shared" si="22"/>
        <v>73.33333333</v>
      </c>
      <c r="AH22" s="227">
        <f t="shared" si="23"/>
        <v>3</v>
      </c>
      <c r="AI22" s="111"/>
      <c r="AJ22" s="230"/>
      <c r="AK22" s="231" t="str">
        <f t="shared" si="24"/>
        <v>-</v>
      </c>
      <c r="AL22" s="231" t="str">
        <f t="shared" si="25"/>
        <v>-</v>
      </c>
      <c r="AM22" s="231" t="str">
        <f t="shared" si="26"/>
        <v>-</v>
      </c>
      <c r="AN22" s="231" t="str">
        <f t="shared" si="27"/>
        <v>-</v>
      </c>
      <c r="AO22" s="231" t="str">
        <f t="shared" si="28"/>
        <v>-</v>
      </c>
      <c r="AP22" s="231" t="str">
        <f t="shared" si="29"/>
        <v>-</v>
      </c>
      <c r="AQ22" s="231" t="str">
        <f t="shared" si="30"/>
        <v>-</v>
      </c>
      <c r="AR22" s="231" t="str">
        <f t="shared" si="31"/>
        <v>-</v>
      </c>
      <c r="AS22" s="231" t="str">
        <f t="shared" si="32"/>
        <v>-</v>
      </c>
      <c r="AT22" s="231" t="str">
        <f t="shared" si="33"/>
        <v>-</v>
      </c>
      <c r="AU22" s="232">
        <f>(K22*Bobot!$B$22)/100</f>
        <v>33.5</v>
      </c>
      <c r="AV22" s="232">
        <f>(K22*Bobot!$B$23)/100</f>
        <v>33.5</v>
      </c>
    </row>
    <row r="23" ht="14.25" customHeight="1">
      <c r="A23" s="218">
        <v>12.0</v>
      </c>
      <c r="B23" s="233">
        <v>2.100018482E9</v>
      </c>
      <c r="C23" s="234" t="s">
        <v>246</v>
      </c>
      <c r="D23" s="235">
        <v>40.0</v>
      </c>
      <c r="E23" s="221">
        <v>0.0</v>
      </c>
      <c r="F23" s="223">
        <v>60.0</v>
      </c>
      <c r="G23" s="224">
        <v>55.0</v>
      </c>
      <c r="H23" s="224">
        <v>80.0</v>
      </c>
      <c r="I23" s="224">
        <v>0.0</v>
      </c>
      <c r="J23" s="224">
        <v>0.0</v>
      </c>
      <c r="K23" s="154">
        <f t="shared" si="1"/>
        <v>51.5</v>
      </c>
      <c r="L23" s="154" t="str">
        <f t="shared" si="2"/>
        <v>C-</v>
      </c>
      <c r="M23" s="186" t="str">
        <f t="shared" si="3"/>
        <v>Tidak Lulus</v>
      </c>
      <c r="N23" s="225"/>
      <c r="O23" s="226">
        <f t="shared" si="4"/>
        <v>16</v>
      </c>
      <c r="P23" s="227">
        <f t="shared" si="5"/>
        <v>0</v>
      </c>
      <c r="Q23" s="226">
        <f t="shared" si="6"/>
        <v>38</v>
      </c>
      <c r="R23" s="227">
        <f t="shared" si="7"/>
        <v>0</v>
      </c>
      <c r="S23" s="226">
        <f t="shared" si="8"/>
        <v>38</v>
      </c>
      <c r="T23" s="227">
        <f t="shared" si="9"/>
        <v>0</v>
      </c>
      <c r="U23" s="226">
        <f t="shared" si="10"/>
        <v>48.66666667</v>
      </c>
      <c r="V23" s="228">
        <f t="shared" si="11"/>
        <v>1</v>
      </c>
      <c r="W23" s="226">
        <f t="shared" si="12"/>
        <v>60.83333333</v>
      </c>
      <c r="X23" s="227">
        <f t="shared" si="13"/>
        <v>2</v>
      </c>
      <c r="Y23" s="226">
        <f t="shared" si="14"/>
        <v>16</v>
      </c>
      <c r="Z23" s="227">
        <f t="shared" si="15"/>
        <v>0</v>
      </c>
      <c r="AA23" s="226">
        <f t="shared" si="16"/>
        <v>38</v>
      </c>
      <c r="AB23" s="227">
        <f t="shared" si="17"/>
        <v>0</v>
      </c>
      <c r="AC23" s="226">
        <f t="shared" si="18"/>
        <v>38</v>
      </c>
      <c r="AD23" s="227">
        <f t="shared" si="19"/>
        <v>0</v>
      </c>
      <c r="AE23" s="226">
        <f t="shared" si="20"/>
        <v>48.66666667</v>
      </c>
      <c r="AF23" s="226">
        <f t="shared" si="21"/>
        <v>1</v>
      </c>
      <c r="AG23" s="226">
        <f t="shared" si="22"/>
        <v>60.83333333</v>
      </c>
      <c r="AH23" s="227">
        <f t="shared" si="23"/>
        <v>2</v>
      </c>
      <c r="AI23" s="111"/>
      <c r="AJ23" s="230"/>
      <c r="AK23" s="231" t="str">
        <f t="shared" si="24"/>
        <v>CPMK 01</v>
      </c>
      <c r="AL23" s="231" t="str">
        <f t="shared" si="25"/>
        <v>CPMK 02</v>
      </c>
      <c r="AM23" s="231" t="str">
        <f t="shared" si="26"/>
        <v>CPMK 03</v>
      </c>
      <c r="AN23" s="231" t="str">
        <f t="shared" si="27"/>
        <v>CPMK 04</v>
      </c>
      <c r="AO23" s="231" t="str">
        <f t="shared" si="28"/>
        <v>CPMK 05</v>
      </c>
      <c r="AP23" s="231" t="str">
        <f t="shared" si="29"/>
        <v>CPMK 01</v>
      </c>
      <c r="AQ23" s="231" t="str">
        <f t="shared" si="30"/>
        <v>CPMK 02</v>
      </c>
      <c r="AR23" s="231" t="str">
        <f t="shared" si="31"/>
        <v>CPMK 03</v>
      </c>
      <c r="AS23" s="231" t="str">
        <f t="shared" si="32"/>
        <v>CPMK 03</v>
      </c>
      <c r="AT23" s="231" t="str">
        <f t="shared" si="33"/>
        <v>CPMK 03</v>
      </c>
      <c r="AU23" s="232">
        <f>(K23*Bobot!$B$22)/100</f>
        <v>25.75</v>
      </c>
      <c r="AV23" s="232">
        <f>(K23*Bobot!$B$23)/100</f>
        <v>25.75</v>
      </c>
    </row>
    <row r="24" ht="14.25" customHeight="1">
      <c r="A24" s="218">
        <v>13.0</v>
      </c>
      <c r="B24" s="233">
        <v>2.100018484E9</v>
      </c>
      <c r="C24" s="234" t="s">
        <v>247</v>
      </c>
      <c r="D24" s="235">
        <v>90.0</v>
      </c>
      <c r="E24" s="235">
        <v>90.0</v>
      </c>
      <c r="F24" s="223">
        <v>70.0</v>
      </c>
      <c r="G24" s="224">
        <v>65.0</v>
      </c>
      <c r="H24" s="224">
        <v>80.0</v>
      </c>
      <c r="I24" s="224">
        <v>0.0</v>
      </c>
      <c r="J24" s="224">
        <v>0.0</v>
      </c>
      <c r="K24" s="154">
        <f t="shared" si="1"/>
        <v>75.5</v>
      </c>
      <c r="L24" s="154" t="str">
        <f t="shared" si="2"/>
        <v>B+</v>
      </c>
      <c r="M24" s="186" t="str">
        <f t="shared" si="3"/>
        <v>Lulus</v>
      </c>
      <c r="N24" s="225"/>
      <c r="O24" s="226">
        <f t="shared" si="4"/>
        <v>90</v>
      </c>
      <c r="P24" s="227">
        <f t="shared" si="5"/>
        <v>4</v>
      </c>
      <c r="Q24" s="226">
        <f t="shared" si="6"/>
        <v>80</v>
      </c>
      <c r="R24" s="227">
        <f t="shared" si="7"/>
        <v>4</v>
      </c>
      <c r="S24" s="226">
        <f t="shared" si="8"/>
        <v>80</v>
      </c>
      <c r="T24" s="227">
        <f t="shared" si="9"/>
        <v>4</v>
      </c>
      <c r="U24" s="226">
        <f t="shared" si="10"/>
        <v>77.33333333</v>
      </c>
      <c r="V24" s="228">
        <f t="shared" si="11"/>
        <v>4</v>
      </c>
      <c r="W24" s="226">
        <f t="shared" si="12"/>
        <v>74.16666667</v>
      </c>
      <c r="X24" s="227">
        <f t="shared" si="13"/>
        <v>3</v>
      </c>
      <c r="Y24" s="226">
        <f t="shared" si="14"/>
        <v>90</v>
      </c>
      <c r="Z24" s="227">
        <f t="shared" si="15"/>
        <v>4</v>
      </c>
      <c r="AA24" s="226">
        <f t="shared" si="16"/>
        <v>80</v>
      </c>
      <c r="AB24" s="227">
        <f t="shared" si="17"/>
        <v>4</v>
      </c>
      <c r="AC24" s="226">
        <f t="shared" si="18"/>
        <v>80</v>
      </c>
      <c r="AD24" s="227">
        <f t="shared" si="19"/>
        <v>4</v>
      </c>
      <c r="AE24" s="226">
        <f t="shared" si="20"/>
        <v>77.33333333</v>
      </c>
      <c r="AF24" s="226">
        <f t="shared" si="21"/>
        <v>4</v>
      </c>
      <c r="AG24" s="226">
        <f t="shared" si="22"/>
        <v>74.16666667</v>
      </c>
      <c r="AH24" s="227">
        <f t="shared" si="23"/>
        <v>3</v>
      </c>
      <c r="AI24" s="111"/>
      <c r="AJ24" s="230"/>
      <c r="AK24" s="231" t="str">
        <f t="shared" si="24"/>
        <v>-</v>
      </c>
      <c r="AL24" s="231" t="str">
        <f t="shared" si="25"/>
        <v>-</v>
      </c>
      <c r="AM24" s="231" t="str">
        <f t="shared" si="26"/>
        <v>-</v>
      </c>
      <c r="AN24" s="231" t="str">
        <f t="shared" si="27"/>
        <v>-</v>
      </c>
      <c r="AO24" s="231" t="str">
        <f t="shared" si="28"/>
        <v>-</v>
      </c>
      <c r="AP24" s="231" t="str">
        <f t="shared" si="29"/>
        <v>-</v>
      </c>
      <c r="AQ24" s="231" t="str">
        <f t="shared" si="30"/>
        <v>-</v>
      </c>
      <c r="AR24" s="231" t="str">
        <f t="shared" si="31"/>
        <v>-</v>
      </c>
      <c r="AS24" s="231" t="str">
        <f t="shared" si="32"/>
        <v>-</v>
      </c>
      <c r="AT24" s="231" t="str">
        <f t="shared" si="33"/>
        <v>-</v>
      </c>
      <c r="AU24" s="232">
        <f>(K24*Bobot!$B$22)/100</f>
        <v>37.75</v>
      </c>
      <c r="AV24" s="232">
        <f>(K24*Bobot!$B$23)/100</f>
        <v>37.75</v>
      </c>
    </row>
    <row r="25" ht="14.25" customHeight="1">
      <c r="A25" s="218">
        <v>14.0</v>
      </c>
      <c r="B25" s="233">
        <v>2.100018485E9</v>
      </c>
      <c r="C25" s="234" t="s">
        <v>248</v>
      </c>
      <c r="D25" s="235">
        <v>90.0</v>
      </c>
      <c r="E25" s="235">
        <v>100.0</v>
      </c>
      <c r="F25" s="223">
        <v>70.0</v>
      </c>
      <c r="G25" s="224">
        <v>70.0</v>
      </c>
      <c r="H25" s="224">
        <v>80.0</v>
      </c>
      <c r="I25" s="224">
        <v>0.0</v>
      </c>
      <c r="J25" s="224">
        <v>0.0</v>
      </c>
      <c r="K25" s="154">
        <f t="shared" si="1"/>
        <v>78.5</v>
      </c>
      <c r="L25" s="154" t="str">
        <f t="shared" si="2"/>
        <v>A-</v>
      </c>
      <c r="M25" s="186" t="str">
        <f t="shared" si="3"/>
        <v>Lulus</v>
      </c>
      <c r="N25" s="225"/>
      <c r="O25" s="226">
        <f t="shared" si="4"/>
        <v>96</v>
      </c>
      <c r="P25" s="227">
        <f t="shared" si="5"/>
        <v>4</v>
      </c>
      <c r="Q25" s="226">
        <f t="shared" si="6"/>
        <v>83</v>
      </c>
      <c r="R25" s="227">
        <f t="shared" si="7"/>
        <v>4</v>
      </c>
      <c r="S25" s="226">
        <f t="shared" si="8"/>
        <v>83</v>
      </c>
      <c r="T25" s="227">
        <f t="shared" si="9"/>
        <v>4</v>
      </c>
      <c r="U25" s="226">
        <f t="shared" si="10"/>
        <v>81.33333333</v>
      </c>
      <c r="V25" s="228">
        <f t="shared" si="11"/>
        <v>4</v>
      </c>
      <c r="W25" s="226">
        <f t="shared" si="12"/>
        <v>76.66666667</v>
      </c>
      <c r="X25" s="227">
        <f t="shared" si="13"/>
        <v>4</v>
      </c>
      <c r="Y25" s="226">
        <f t="shared" si="14"/>
        <v>96</v>
      </c>
      <c r="Z25" s="227">
        <f t="shared" si="15"/>
        <v>4</v>
      </c>
      <c r="AA25" s="226">
        <f t="shared" si="16"/>
        <v>83</v>
      </c>
      <c r="AB25" s="227">
        <f t="shared" si="17"/>
        <v>4</v>
      </c>
      <c r="AC25" s="226">
        <f t="shared" si="18"/>
        <v>83</v>
      </c>
      <c r="AD25" s="227">
        <f t="shared" si="19"/>
        <v>4</v>
      </c>
      <c r="AE25" s="226">
        <f t="shared" si="20"/>
        <v>81.33333333</v>
      </c>
      <c r="AF25" s="226">
        <f t="shared" si="21"/>
        <v>4</v>
      </c>
      <c r="AG25" s="226">
        <f t="shared" si="22"/>
        <v>76.66666667</v>
      </c>
      <c r="AH25" s="227">
        <f t="shared" si="23"/>
        <v>4</v>
      </c>
      <c r="AI25" s="111"/>
      <c r="AJ25" s="230"/>
      <c r="AK25" s="231" t="str">
        <f t="shared" si="24"/>
        <v>-</v>
      </c>
      <c r="AL25" s="231" t="str">
        <f t="shared" si="25"/>
        <v>-</v>
      </c>
      <c r="AM25" s="231" t="str">
        <f t="shared" si="26"/>
        <v>-</v>
      </c>
      <c r="AN25" s="231" t="str">
        <f t="shared" si="27"/>
        <v>-</v>
      </c>
      <c r="AO25" s="231" t="str">
        <f t="shared" si="28"/>
        <v>-</v>
      </c>
      <c r="AP25" s="231" t="str">
        <f t="shared" si="29"/>
        <v>-</v>
      </c>
      <c r="AQ25" s="231" t="str">
        <f t="shared" si="30"/>
        <v>-</v>
      </c>
      <c r="AR25" s="231" t="str">
        <f t="shared" si="31"/>
        <v>-</v>
      </c>
      <c r="AS25" s="231" t="str">
        <f t="shared" si="32"/>
        <v>-</v>
      </c>
      <c r="AT25" s="231" t="str">
        <f t="shared" si="33"/>
        <v>-</v>
      </c>
      <c r="AU25" s="232">
        <f>(K25*Bobot!$B$22)/100</f>
        <v>39.25</v>
      </c>
      <c r="AV25" s="232">
        <f>(K25*Bobot!$B$23)/100</f>
        <v>39.25</v>
      </c>
    </row>
    <row r="26" ht="14.25" customHeight="1">
      <c r="A26" s="218">
        <v>15.0</v>
      </c>
      <c r="B26" s="233">
        <v>2.100018486E9</v>
      </c>
      <c r="C26" s="234" t="s">
        <v>249</v>
      </c>
      <c r="D26" s="235">
        <v>90.0</v>
      </c>
      <c r="E26" s="235">
        <v>90.0</v>
      </c>
      <c r="F26" s="223">
        <v>60.0</v>
      </c>
      <c r="G26" s="224">
        <v>70.0</v>
      </c>
      <c r="H26" s="224">
        <v>80.0</v>
      </c>
      <c r="I26" s="224">
        <v>0.0</v>
      </c>
      <c r="J26" s="224">
        <v>0.0</v>
      </c>
      <c r="K26" s="154">
        <f t="shared" si="1"/>
        <v>74.5</v>
      </c>
      <c r="L26" s="154" t="str">
        <f t="shared" si="2"/>
        <v>B+</v>
      </c>
      <c r="M26" s="186" t="str">
        <f t="shared" si="3"/>
        <v>Lulus</v>
      </c>
      <c r="N26" s="225"/>
      <c r="O26" s="226">
        <f t="shared" si="4"/>
        <v>90</v>
      </c>
      <c r="P26" s="227">
        <f t="shared" si="5"/>
        <v>4</v>
      </c>
      <c r="Q26" s="226">
        <f t="shared" si="6"/>
        <v>75</v>
      </c>
      <c r="R26" s="227">
        <f t="shared" si="7"/>
        <v>3</v>
      </c>
      <c r="S26" s="226">
        <f t="shared" si="8"/>
        <v>75</v>
      </c>
      <c r="T26" s="227">
        <f t="shared" si="9"/>
        <v>3</v>
      </c>
      <c r="U26" s="226">
        <f t="shared" si="10"/>
        <v>79.33333333</v>
      </c>
      <c r="V26" s="228">
        <f t="shared" si="11"/>
        <v>4</v>
      </c>
      <c r="W26" s="226">
        <f t="shared" si="12"/>
        <v>76.66666667</v>
      </c>
      <c r="X26" s="227">
        <f t="shared" si="13"/>
        <v>4</v>
      </c>
      <c r="Y26" s="226">
        <f t="shared" si="14"/>
        <v>90</v>
      </c>
      <c r="Z26" s="227">
        <f t="shared" si="15"/>
        <v>4</v>
      </c>
      <c r="AA26" s="226">
        <f t="shared" si="16"/>
        <v>75</v>
      </c>
      <c r="AB26" s="227">
        <f t="shared" si="17"/>
        <v>3</v>
      </c>
      <c r="AC26" s="226">
        <f t="shared" si="18"/>
        <v>75</v>
      </c>
      <c r="AD26" s="227">
        <f t="shared" si="19"/>
        <v>3</v>
      </c>
      <c r="AE26" s="226">
        <f t="shared" si="20"/>
        <v>79.33333333</v>
      </c>
      <c r="AF26" s="226">
        <f t="shared" si="21"/>
        <v>4</v>
      </c>
      <c r="AG26" s="226">
        <f t="shared" si="22"/>
        <v>76.66666667</v>
      </c>
      <c r="AH26" s="227">
        <f t="shared" si="23"/>
        <v>4</v>
      </c>
      <c r="AI26" s="111"/>
      <c r="AJ26" s="230"/>
      <c r="AK26" s="231" t="str">
        <f t="shared" si="24"/>
        <v>-</v>
      </c>
      <c r="AL26" s="231" t="str">
        <f t="shared" si="25"/>
        <v>-</v>
      </c>
      <c r="AM26" s="231" t="str">
        <f t="shared" si="26"/>
        <v>-</v>
      </c>
      <c r="AN26" s="231" t="str">
        <f t="shared" si="27"/>
        <v>-</v>
      </c>
      <c r="AO26" s="231" t="str">
        <f t="shared" si="28"/>
        <v>-</v>
      </c>
      <c r="AP26" s="231" t="str">
        <f t="shared" si="29"/>
        <v>-</v>
      </c>
      <c r="AQ26" s="231" t="str">
        <f t="shared" si="30"/>
        <v>-</v>
      </c>
      <c r="AR26" s="231" t="str">
        <f t="shared" si="31"/>
        <v>-</v>
      </c>
      <c r="AS26" s="231" t="str">
        <f t="shared" si="32"/>
        <v>-</v>
      </c>
      <c r="AT26" s="231" t="str">
        <f t="shared" si="33"/>
        <v>-</v>
      </c>
      <c r="AU26" s="232">
        <f>(K26*Bobot!$B$22)/100</f>
        <v>37.25</v>
      </c>
      <c r="AV26" s="232">
        <f>(K26*Bobot!$B$23)/100</f>
        <v>37.25</v>
      </c>
    </row>
    <row r="27" ht="14.25" customHeight="1">
      <c r="A27" s="218">
        <v>16.0</v>
      </c>
      <c r="B27" s="233">
        <v>2.100018487E9</v>
      </c>
      <c r="C27" s="234" t="s">
        <v>250</v>
      </c>
      <c r="D27" s="235">
        <v>100.0</v>
      </c>
      <c r="E27" s="235">
        <v>100.0</v>
      </c>
      <c r="F27" s="223">
        <v>70.0</v>
      </c>
      <c r="G27" s="224">
        <v>75.0</v>
      </c>
      <c r="H27" s="224">
        <v>80.0</v>
      </c>
      <c r="I27" s="224">
        <v>0.0</v>
      </c>
      <c r="J27" s="224">
        <v>0.0</v>
      </c>
      <c r="K27" s="154">
        <f t="shared" si="1"/>
        <v>81</v>
      </c>
      <c r="L27" s="154" t="str">
        <f t="shared" si="2"/>
        <v>A</v>
      </c>
      <c r="M27" s="186" t="str">
        <f t="shared" si="3"/>
        <v>Lulus</v>
      </c>
      <c r="N27" s="225"/>
      <c r="O27" s="226">
        <f t="shared" si="4"/>
        <v>100</v>
      </c>
      <c r="P27" s="227">
        <f t="shared" si="5"/>
        <v>4</v>
      </c>
      <c r="Q27" s="226">
        <f t="shared" si="6"/>
        <v>85</v>
      </c>
      <c r="R27" s="227">
        <f t="shared" si="7"/>
        <v>4</v>
      </c>
      <c r="S27" s="226">
        <f t="shared" si="8"/>
        <v>85</v>
      </c>
      <c r="T27" s="227">
        <f t="shared" si="9"/>
        <v>4</v>
      </c>
      <c r="U27" s="226">
        <f t="shared" si="10"/>
        <v>84.66666667</v>
      </c>
      <c r="V27" s="228">
        <f t="shared" si="11"/>
        <v>4</v>
      </c>
      <c r="W27" s="226">
        <f t="shared" si="12"/>
        <v>80.83333333</v>
      </c>
      <c r="X27" s="227">
        <f t="shared" si="13"/>
        <v>4</v>
      </c>
      <c r="Y27" s="226">
        <f t="shared" si="14"/>
        <v>100</v>
      </c>
      <c r="Z27" s="227">
        <f t="shared" si="15"/>
        <v>4</v>
      </c>
      <c r="AA27" s="226">
        <f t="shared" si="16"/>
        <v>85</v>
      </c>
      <c r="AB27" s="227">
        <f t="shared" si="17"/>
        <v>4</v>
      </c>
      <c r="AC27" s="226">
        <f t="shared" si="18"/>
        <v>85</v>
      </c>
      <c r="AD27" s="227">
        <f t="shared" si="19"/>
        <v>4</v>
      </c>
      <c r="AE27" s="226">
        <f t="shared" si="20"/>
        <v>84.66666667</v>
      </c>
      <c r="AF27" s="226">
        <f t="shared" si="21"/>
        <v>4</v>
      </c>
      <c r="AG27" s="226">
        <f t="shared" si="22"/>
        <v>80.83333333</v>
      </c>
      <c r="AH27" s="227">
        <f t="shared" si="23"/>
        <v>4</v>
      </c>
      <c r="AI27" s="111"/>
      <c r="AJ27" s="230"/>
      <c r="AK27" s="231" t="str">
        <f t="shared" si="24"/>
        <v>-</v>
      </c>
      <c r="AL27" s="231" t="str">
        <f t="shared" si="25"/>
        <v>-</v>
      </c>
      <c r="AM27" s="231" t="str">
        <f t="shared" si="26"/>
        <v>-</v>
      </c>
      <c r="AN27" s="231" t="str">
        <f t="shared" si="27"/>
        <v>-</v>
      </c>
      <c r="AO27" s="231" t="str">
        <f t="shared" si="28"/>
        <v>-</v>
      </c>
      <c r="AP27" s="231" t="str">
        <f t="shared" si="29"/>
        <v>-</v>
      </c>
      <c r="AQ27" s="231" t="str">
        <f t="shared" si="30"/>
        <v>-</v>
      </c>
      <c r="AR27" s="231" t="str">
        <f t="shared" si="31"/>
        <v>-</v>
      </c>
      <c r="AS27" s="231" t="str">
        <f t="shared" si="32"/>
        <v>-</v>
      </c>
      <c r="AT27" s="231" t="str">
        <f t="shared" si="33"/>
        <v>-</v>
      </c>
      <c r="AU27" s="232">
        <f>(K27*Bobot!$B$22)/100</f>
        <v>40.5</v>
      </c>
      <c r="AV27" s="232">
        <f>(K27*Bobot!$B$23)/100</f>
        <v>40.5</v>
      </c>
    </row>
    <row r="28" ht="14.25" customHeight="1">
      <c r="A28" s="218">
        <v>17.0</v>
      </c>
      <c r="B28" s="233">
        <v>2.100018488E9</v>
      </c>
      <c r="C28" s="234" t="s">
        <v>251</v>
      </c>
      <c r="D28" s="235">
        <v>100.0</v>
      </c>
      <c r="E28" s="235">
        <v>70.0</v>
      </c>
      <c r="F28" s="223">
        <v>70.0</v>
      </c>
      <c r="G28" s="224">
        <v>75.0</v>
      </c>
      <c r="H28" s="224">
        <v>80.0</v>
      </c>
      <c r="I28" s="224">
        <v>0.0</v>
      </c>
      <c r="J28" s="224">
        <v>0.0</v>
      </c>
      <c r="K28" s="154">
        <f t="shared" si="1"/>
        <v>76.5</v>
      </c>
      <c r="L28" s="154" t="str">
        <f t="shared" si="2"/>
        <v>A-</v>
      </c>
      <c r="M28" s="186" t="str">
        <f t="shared" si="3"/>
        <v>Lulus</v>
      </c>
      <c r="N28" s="225"/>
      <c r="O28" s="226">
        <f t="shared" si="4"/>
        <v>82</v>
      </c>
      <c r="P28" s="227">
        <f t="shared" si="5"/>
        <v>4</v>
      </c>
      <c r="Q28" s="226">
        <f t="shared" si="6"/>
        <v>76</v>
      </c>
      <c r="R28" s="227">
        <f t="shared" si="7"/>
        <v>3</v>
      </c>
      <c r="S28" s="226">
        <f t="shared" si="8"/>
        <v>76</v>
      </c>
      <c r="T28" s="227">
        <f t="shared" si="9"/>
        <v>3</v>
      </c>
      <c r="U28" s="226">
        <f t="shared" si="10"/>
        <v>78.66666667</v>
      </c>
      <c r="V28" s="228">
        <f t="shared" si="11"/>
        <v>4</v>
      </c>
      <c r="W28" s="226">
        <f t="shared" si="12"/>
        <v>80.83333333</v>
      </c>
      <c r="X28" s="227">
        <f t="shared" si="13"/>
        <v>4</v>
      </c>
      <c r="Y28" s="226">
        <f t="shared" si="14"/>
        <v>82</v>
      </c>
      <c r="Z28" s="227">
        <f t="shared" si="15"/>
        <v>4</v>
      </c>
      <c r="AA28" s="226">
        <f t="shared" si="16"/>
        <v>76</v>
      </c>
      <c r="AB28" s="227">
        <f t="shared" si="17"/>
        <v>3</v>
      </c>
      <c r="AC28" s="226">
        <f t="shared" si="18"/>
        <v>76</v>
      </c>
      <c r="AD28" s="227">
        <f t="shared" si="19"/>
        <v>3</v>
      </c>
      <c r="AE28" s="226">
        <f t="shared" si="20"/>
        <v>78.66666667</v>
      </c>
      <c r="AF28" s="226">
        <f t="shared" si="21"/>
        <v>4</v>
      </c>
      <c r="AG28" s="226">
        <f t="shared" si="22"/>
        <v>80.83333333</v>
      </c>
      <c r="AH28" s="227">
        <f t="shared" si="23"/>
        <v>4</v>
      </c>
      <c r="AI28" s="111"/>
      <c r="AJ28" s="230"/>
      <c r="AK28" s="231" t="str">
        <f t="shared" si="24"/>
        <v>-</v>
      </c>
      <c r="AL28" s="231" t="str">
        <f t="shared" si="25"/>
        <v>-</v>
      </c>
      <c r="AM28" s="231" t="str">
        <f t="shared" si="26"/>
        <v>-</v>
      </c>
      <c r="AN28" s="231" t="str">
        <f t="shared" si="27"/>
        <v>-</v>
      </c>
      <c r="AO28" s="231" t="str">
        <f t="shared" si="28"/>
        <v>-</v>
      </c>
      <c r="AP28" s="231" t="str">
        <f t="shared" si="29"/>
        <v>-</v>
      </c>
      <c r="AQ28" s="231" t="str">
        <f t="shared" si="30"/>
        <v>-</v>
      </c>
      <c r="AR28" s="231" t="str">
        <f t="shared" si="31"/>
        <v>-</v>
      </c>
      <c r="AS28" s="231" t="str">
        <f t="shared" si="32"/>
        <v>-</v>
      </c>
      <c r="AT28" s="231" t="str">
        <f t="shared" si="33"/>
        <v>-</v>
      </c>
      <c r="AU28" s="232">
        <f>(K28*Bobot!$B$22)/100</f>
        <v>38.25</v>
      </c>
      <c r="AV28" s="232">
        <f>(K28*Bobot!$B$23)/100</f>
        <v>38.25</v>
      </c>
    </row>
    <row r="29" ht="14.25" customHeight="1">
      <c r="A29" s="218">
        <v>18.0</v>
      </c>
      <c r="B29" s="233">
        <v>2.10001849E9</v>
      </c>
      <c r="C29" s="234" t="s">
        <v>252</v>
      </c>
      <c r="D29" s="221">
        <v>90.0</v>
      </c>
      <c r="E29" s="235">
        <v>90.0</v>
      </c>
      <c r="F29" s="223">
        <v>75.0</v>
      </c>
      <c r="G29" s="224">
        <v>80.0</v>
      </c>
      <c r="H29" s="224">
        <v>80.0</v>
      </c>
      <c r="I29" s="224">
        <v>0.0</v>
      </c>
      <c r="J29" s="224">
        <v>0.0</v>
      </c>
      <c r="K29" s="154">
        <f t="shared" si="1"/>
        <v>81.25</v>
      </c>
      <c r="L29" s="154" t="str">
        <f t="shared" si="2"/>
        <v>A</v>
      </c>
      <c r="M29" s="186" t="str">
        <f t="shared" si="3"/>
        <v>Lulus</v>
      </c>
      <c r="N29" s="225"/>
      <c r="O29" s="226">
        <f t="shared" si="4"/>
        <v>90</v>
      </c>
      <c r="P29" s="227">
        <f t="shared" si="5"/>
        <v>4</v>
      </c>
      <c r="Q29" s="226">
        <f t="shared" si="6"/>
        <v>82.5</v>
      </c>
      <c r="R29" s="227">
        <f t="shared" si="7"/>
        <v>4</v>
      </c>
      <c r="S29" s="226">
        <f t="shared" si="8"/>
        <v>82.5</v>
      </c>
      <c r="T29" s="227">
        <f t="shared" si="9"/>
        <v>4</v>
      </c>
      <c r="U29" s="226">
        <f t="shared" si="10"/>
        <v>83.33333333</v>
      </c>
      <c r="V29" s="228">
        <f t="shared" si="11"/>
        <v>4</v>
      </c>
      <c r="W29" s="226">
        <f t="shared" si="12"/>
        <v>81.66666667</v>
      </c>
      <c r="X29" s="227">
        <f t="shared" si="13"/>
        <v>4</v>
      </c>
      <c r="Y29" s="226">
        <f t="shared" si="14"/>
        <v>90</v>
      </c>
      <c r="Z29" s="227">
        <f t="shared" si="15"/>
        <v>4</v>
      </c>
      <c r="AA29" s="226">
        <f t="shared" si="16"/>
        <v>82.5</v>
      </c>
      <c r="AB29" s="227">
        <f t="shared" si="17"/>
        <v>4</v>
      </c>
      <c r="AC29" s="226">
        <f t="shared" si="18"/>
        <v>82.5</v>
      </c>
      <c r="AD29" s="227">
        <f t="shared" si="19"/>
        <v>4</v>
      </c>
      <c r="AE29" s="226">
        <f t="shared" si="20"/>
        <v>83.33333333</v>
      </c>
      <c r="AF29" s="226">
        <f t="shared" si="21"/>
        <v>4</v>
      </c>
      <c r="AG29" s="226">
        <f t="shared" si="22"/>
        <v>81.66666667</v>
      </c>
      <c r="AH29" s="227">
        <f t="shared" si="23"/>
        <v>4</v>
      </c>
      <c r="AI29" s="111"/>
      <c r="AJ29" s="230"/>
      <c r="AK29" s="231" t="str">
        <f t="shared" si="24"/>
        <v>-</v>
      </c>
      <c r="AL29" s="231" t="str">
        <f t="shared" si="25"/>
        <v>-</v>
      </c>
      <c r="AM29" s="231" t="str">
        <f t="shared" si="26"/>
        <v>-</v>
      </c>
      <c r="AN29" s="231" t="str">
        <f t="shared" si="27"/>
        <v>-</v>
      </c>
      <c r="AO29" s="231" t="str">
        <f t="shared" si="28"/>
        <v>-</v>
      </c>
      <c r="AP29" s="231" t="str">
        <f t="shared" si="29"/>
        <v>-</v>
      </c>
      <c r="AQ29" s="231" t="str">
        <f t="shared" si="30"/>
        <v>-</v>
      </c>
      <c r="AR29" s="231" t="str">
        <f t="shared" si="31"/>
        <v>-</v>
      </c>
      <c r="AS29" s="231" t="str">
        <f t="shared" si="32"/>
        <v>-</v>
      </c>
      <c r="AT29" s="231" t="str">
        <f t="shared" si="33"/>
        <v>-</v>
      </c>
      <c r="AU29" s="232">
        <f>(K29*Bobot!$B$22)/100</f>
        <v>40.625</v>
      </c>
      <c r="AV29" s="232">
        <f>(K29*Bobot!$B$23)/100</f>
        <v>40.625</v>
      </c>
    </row>
    <row r="30" ht="14.25" customHeight="1">
      <c r="A30" s="218">
        <v>19.0</v>
      </c>
      <c r="B30" s="233">
        <v>2.100018495E9</v>
      </c>
      <c r="C30" s="234" t="s">
        <v>253</v>
      </c>
      <c r="D30" s="235">
        <v>90.0</v>
      </c>
      <c r="E30" s="235">
        <v>90.0</v>
      </c>
      <c r="F30" s="223">
        <v>75.0</v>
      </c>
      <c r="G30" s="224">
        <v>70.0</v>
      </c>
      <c r="H30" s="224">
        <v>80.0</v>
      </c>
      <c r="I30" s="224">
        <v>0.0</v>
      </c>
      <c r="J30" s="224">
        <v>0.0</v>
      </c>
      <c r="K30" s="154">
        <f t="shared" si="1"/>
        <v>78.25</v>
      </c>
      <c r="L30" s="154" t="str">
        <f t="shared" si="2"/>
        <v>A-</v>
      </c>
      <c r="M30" s="186" t="str">
        <f t="shared" si="3"/>
        <v>Lulus</v>
      </c>
      <c r="N30" s="225"/>
      <c r="O30" s="226">
        <f t="shared" si="4"/>
        <v>90</v>
      </c>
      <c r="P30" s="227">
        <f t="shared" si="5"/>
        <v>4</v>
      </c>
      <c r="Q30" s="226">
        <f t="shared" si="6"/>
        <v>82.5</v>
      </c>
      <c r="R30" s="227">
        <f t="shared" si="7"/>
        <v>4</v>
      </c>
      <c r="S30" s="226">
        <f t="shared" si="8"/>
        <v>82.5</v>
      </c>
      <c r="T30" s="227">
        <f t="shared" si="9"/>
        <v>4</v>
      </c>
      <c r="U30" s="226">
        <f t="shared" si="10"/>
        <v>79.33333333</v>
      </c>
      <c r="V30" s="228">
        <f t="shared" si="11"/>
        <v>4</v>
      </c>
      <c r="W30" s="226">
        <f t="shared" si="12"/>
        <v>76.66666667</v>
      </c>
      <c r="X30" s="227">
        <f t="shared" si="13"/>
        <v>4</v>
      </c>
      <c r="Y30" s="226">
        <f t="shared" si="14"/>
        <v>90</v>
      </c>
      <c r="Z30" s="227">
        <f t="shared" si="15"/>
        <v>4</v>
      </c>
      <c r="AA30" s="226">
        <f t="shared" si="16"/>
        <v>82.5</v>
      </c>
      <c r="AB30" s="227">
        <f t="shared" si="17"/>
        <v>4</v>
      </c>
      <c r="AC30" s="226">
        <f t="shared" si="18"/>
        <v>82.5</v>
      </c>
      <c r="AD30" s="227">
        <f t="shared" si="19"/>
        <v>4</v>
      </c>
      <c r="AE30" s="226">
        <f t="shared" si="20"/>
        <v>79.33333333</v>
      </c>
      <c r="AF30" s="226">
        <f t="shared" si="21"/>
        <v>4</v>
      </c>
      <c r="AG30" s="226">
        <f t="shared" si="22"/>
        <v>76.66666667</v>
      </c>
      <c r="AH30" s="227">
        <f t="shared" si="23"/>
        <v>4</v>
      </c>
      <c r="AI30" s="111"/>
      <c r="AJ30" s="230"/>
      <c r="AK30" s="231" t="str">
        <f t="shared" si="24"/>
        <v>-</v>
      </c>
      <c r="AL30" s="231" t="str">
        <f t="shared" si="25"/>
        <v>-</v>
      </c>
      <c r="AM30" s="231" t="str">
        <f t="shared" si="26"/>
        <v>-</v>
      </c>
      <c r="AN30" s="231" t="str">
        <f t="shared" si="27"/>
        <v>-</v>
      </c>
      <c r="AO30" s="231" t="str">
        <f t="shared" si="28"/>
        <v>-</v>
      </c>
      <c r="AP30" s="231" t="str">
        <f t="shared" si="29"/>
        <v>-</v>
      </c>
      <c r="AQ30" s="231" t="str">
        <f t="shared" si="30"/>
        <v>-</v>
      </c>
      <c r="AR30" s="231" t="str">
        <f t="shared" si="31"/>
        <v>-</v>
      </c>
      <c r="AS30" s="231" t="str">
        <f t="shared" si="32"/>
        <v>-</v>
      </c>
      <c r="AT30" s="231" t="str">
        <f t="shared" si="33"/>
        <v>-</v>
      </c>
      <c r="AU30" s="232">
        <f>(K30*Bobot!$B$22)/100</f>
        <v>39.125</v>
      </c>
      <c r="AV30" s="232">
        <f>(K30*Bobot!$B$23)/100</f>
        <v>39.125</v>
      </c>
    </row>
    <row r="31" ht="14.25" customHeight="1">
      <c r="A31" s="218">
        <v>20.0</v>
      </c>
      <c r="B31" s="233">
        <v>2.100018496E9</v>
      </c>
      <c r="C31" s="234" t="s">
        <v>254</v>
      </c>
      <c r="D31" s="235">
        <v>80.0</v>
      </c>
      <c r="E31" s="235">
        <v>90.0</v>
      </c>
      <c r="F31" s="223">
        <v>85.0</v>
      </c>
      <c r="G31" s="224">
        <v>80.0</v>
      </c>
      <c r="H31" s="224">
        <v>80.0</v>
      </c>
      <c r="I31" s="224">
        <v>0.0</v>
      </c>
      <c r="J31" s="224">
        <v>0.0</v>
      </c>
      <c r="K31" s="154">
        <f t="shared" si="1"/>
        <v>82.75</v>
      </c>
      <c r="L31" s="154" t="str">
        <f t="shared" si="2"/>
        <v>A</v>
      </c>
      <c r="M31" s="186" t="str">
        <f t="shared" si="3"/>
        <v>Lulus</v>
      </c>
      <c r="N31" s="225"/>
      <c r="O31" s="226">
        <f t="shared" si="4"/>
        <v>86</v>
      </c>
      <c r="P31" s="227">
        <f t="shared" si="5"/>
        <v>4</v>
      </c>
      <c r="Q31" s="226">
        <f t="shared" si="6"/>
        <v>85.5</v>
      </c>
      <c r="R31" s="227">
        <f t="shared" si="7"/>
        <v>4</v>
      </c>
      <c r="S31" s="226">
        <f t="shared" si="8"/>
        <v>85.5</v>
      </c>
      <c r="T31" s="227">
        <f t="shared" si="9"/>
        <v>4</v>
      </c>
      <c r="U31" s="226">
        <f t="shared" si="10"/>
        <v>82</v>
      </c>
      <c r="V31" s="228">
        <f t="shared" si="11"/>
        <v>4</v>
      </c>
      <c r="W31" s="226">
        <f t="shared" si="12"/>
        <v>80</v>
      </c>
      <c r="X31" s="227">
        <f t="shared" si="13"/>
        <v>4</v>
      </c>
      <c r="Y31" s="226">
        <f t="shared" si="14"/>
        <v>86</v>
      </c>
      <c r="Z31" s="227">
        <f t="shared" si="15"/>
        <v>4</v>
      </c>
      <c r="AA31" s="226">
        <f t="shared" si="16"/>
        <v>85.5</v>
      </c>
      <c r="AB31" s="227">
        <f t="shared" si="17"/>
        <v>4</v>
      </c>
      <c r="AC31" s="226">
        <f t="shared" si="18"/>
        <v>85.5</v>
      </c>
      <c r="AD31" s="227">
        <f t="shared" si="19"/>
        <v>4</v>
      </c>
      <c r="AE31" s="226">
        <f t="shared" si="20"/>
        <v>82</v>
      </c>
      <c r="AF31" s="226">
        <f t="shared" si="21"/>
        <v>4</v>
      </c>
      <c r="AG31" s="226">
        <f t="shared" si="22"/>
        <v>80</v>
      </c>
      <c r="AH31" s="227">
        <f t="shared" si="23"/>
        <v>4</v>
      </c>
      <c r="AI31" s="111"/>
      <c r="AJ31" s="230"/>
      <c r="AK31" s="231" t="str">
        <f t="shared" si="24"/>
        <v>-</v>
      </c>
      <c r="AL31" s="231" t="str">
        <f t="shared" si="25"/>
        <v>-</v>
      </c>
      <c r="AM31" s="231" t="str">
        <f t="shared" si="26"/>
        <v>-</v>
      </c>
      <c r="AN31" s="231" t="str">
        <f t="shared" si="27"/>
        <v>-</v>
      </c>
      <c r="AO31" s="231" t="str">
        <f t="shared" si="28"/>
        <v>-</v>
      </c>
      <c r="AP31" s="231" t="str">
        <f t="shared" si="29"/>
        <v>-</v>
      </c>
      <c r="AQ31" s="231" t="str">
        <f t="shared" si="30"/>
        <v>-</v>
      </c>
      <c r="AR31" s="231" t="str">
        <f t="shared" si="31"/>
        <v>-</v>
      </c>
      <c r="AS31" s="231" t="str">
        <f t="shared" si="32"/>
        <v>-</v>
      </c>
      <c r="AT31" s="231" t="str">
        <f t="shared" si="33"/>
        <v>-</v>
      </c>
      <c r="AU31" s="232">
        <f>(K31*Bobot!$B$22)/100</f>
        <v>41.375</v>
      </c>
      <c r="AV31" s="232">
        <f>(K31*Bobot!$B$23)/100</f>
        <v>41.375</v>
      </c>
    </row>
    <row r="32" ht="14.25" customHeight="1">
      <c r="A32" s="218">
        <v>21.0</v>
      </c>
      <c r="B32" s="233">
        <v>2.100018499E9</v>
      </c>
      <c r="C32" s="234" t="s">
        <v>255</v>
      </c>
      <c r="D32" s="235">
        <v>100.0</v>
      </c>
      <c r="E32" s="235">
        <v>100.0</v>
      </c>
      <c r="F32" s="223">
        <v>80.0</v>
      </c>
      <c r="G32" s="224">
        <v>75.0</v>
      </c>
      <c r="H32" s="224">
        <v>80.0</v>
      </c>
      <c r="I32" s="224">
        <v>0.0</v>
      </c>
      <c r="J32" s="224">
        <v>0.0</v>
      </c>
      <c r="K32" s="154">
        <f t="shared" si="1"/>
        <v>83.5</v>
      </c>
      <c r="L32" s="154" t="str">
        <f t="shared" si="2"/>
        <v>A</v>
      </c>
      <c r="M32" s="186" t="str">
        <f t="shared" si="3"/>
        <v>Lulus</v>
      </c>
      <c r="N32" s="225"/>
      <c r="O32" s="226">
        <f t="shared" si="4"/>
        <v>100</v>
      </c>
      <c r="P32" s="227">
        <f t="shared" si="5"/>
        <v>4</v>
      </c>
      <c r="Q32" s="226">
        <f t="shared" si="6"/>
        <v>90</v>
      </c>
      <c r="R32" s="227">
        <f t="shared" si="7"/>
        <v>4</v>
      </c>
      <c r="S32" s="226">
        <f t="shared" si="8"/>
        <v>90</v>
      </c>
      <c r="T32" s="227">
        <f t="shared" si="9"/>
        <v>4</v>
      </c>
      <c r="U32" s="226">
        <f t="shared" si="10"/>
        <v>84.66666667</v>
      </c>
      <c r="V32" s="228">
        <f t="shared" si="11"/>
        <v>4</v>
      </c>
      <c r="W32" s="226">
        <f t="shared" si="12"/>
        <v>80.83333333</v>
      </c>
      <c r="X32" s="227">
        <f t="shared" si="13"/>
        <v>4</v>
      </c>
      <c r="Y32" s="226">
        <f t="shared" si="14"/>
        <v>100</v>
      </c>
      <c r="Z32" s="227">
        <f t="shared" si="15"/>
        <v>4</v>
      </c>
      <c r="AA32" s="226">
        <f t="shared" si="16"/>
        <v>90</v>
      </c>
      <c r="AB32" s="227">
        <f t="shared" si="17"/>
        <v>4</v>
      </c>
      <c r="AC32" s="226">
        <f t="shared" si="18"/>
        <v>90</v>
      </c>
      <c r="AD32" s="227">
        <f t="shared" si="19"/>
        <v>4</v>
      </c>
      <c r="AE32" s="226">
        <f t="shared" si="20"/>
        <v>84.66666667</v>
      </c>
      <c r="AF32" s="226">
        <f t="shared" si="21"/>
        <v>4</v>
      </c>
      <c r="AG32" s="226">
        <f t="shared" si="22"/>
        <v>80.83333333</v>
      </c>
      <c r="AH32" s="227">
        <f t="shared" si="23"/>
        <v>4</v>
      </c>
      <c r="AI32" s="111"/>
      <c r="AJ32" s="230"/>
      <c r="AK32" s="231" t="str">
        <f t="shared" si="24"/>
        <v>-</v>
      </c>
      <c r="AL32" s="231" t="str">
        <f t="shared" si="25"/>
        <v>-</v>
      </c>
      <c r="AM32" s="231" t="str">
        <f t="shared" si="26"/>
        <v>-</v>
      </c>
      <c r="AN32" s="231" t="str">
        <f t="shared" si="27"/>
        <v>-</v>
      </c>
      <c r="AO32" s="231" t="str">
        <f t="shared" si="28"/>
        <v>-</v>
      </c>
      <c r="AP32" s="231" t="str">
        <f t="shared" si="29"/>
        <v>-</v>
      </c>
      <c r="AQ32" s="231" t="str">
        <f t="shared" si="30"/>
        <v>-</v>
      </c>
      <c r="AR32" s="231" t="str">
        <f t="shared" si="31"/>
        <v>-</v>
      </c>
      <c r="AS32" s="231" t="str">
        <f t="shared" si="32"/>
        <v>-</v>
      </c>
      <c r="AT32" s="231" t="str">
        <f t="shared" si="33"/>
        <v>-</v>
      </c>
      <c r="AU32" s="232">
        <f>(K32*Bobot!$B$22)/100</f>
        <v>41.75</v>
      </c>
      <c r="AV32" s="232">
        <f>(K32*Bobot!$B$23)/100</f>
        <v>41.75</v>
      </c>
    </row>
    <row r="33" ht="14.25" customHeight="1">
      <c r="A33" s="218">
        <v>22.0</v>
      </c>
      <c r="B33" s="233">
        <v>2.100018502E9</v>
      </c>
      <c r="C33" s="234" t="s">
        <v>256</v>
      </c>
      <c r="D33" s="235">
        <v>80.0</v>
      </c>
      <c r="E33" s="235">
        <v>90.0</v>
      </c>
      <c r="F33" s="223">
        <v>60.0</v>
      </c>
      <c r="G33" s="224">
        <v>75.0</v>
      </c>
      <c r="H33" s="224">
        <v>80.0</v>
      </c>
      <c r="I33" s="224">
        <v>0.0</v>
      </c>
      <c r="J33" s="224">
        <v>0.0</v>
      </c>
      <c r="K33" s="154">
        <f t="shared" si="1"/>
        <v>75</v>
      </c>
      <c r="L33" s="154" t="str">
        <f t="shared" si="2"/>
        <v>B+</v>
      </c>
      <c r="M33" s="186" t="str">
        <f t="shared" si="3"/>
        <v>Lulus</v>
      </c>
      <c r="N33" s="225"/>
      <c r="O33" s="226">
        <f t="shared" si="4"/>
        <v>86</v>
      </c>
      <c r="P33" s="227">
        <f t="shared" si="5"/>
        <v>4</v>
      </c>
      <c r="Q33" s="226">
        <f t="shared" si="6"/>
        <v>73</v>
      </c>
      <c r="R33" s="227">
        <f t="shared" si="7"/>
        <v>3</v>
      </c>
      <c r="S33" s="226">
        <f t="shared" si="8"/>
        <v>73</v>
      </c>
      <c r="T33" s="227">
        <f t="shared" si="9"/>
        <v>3</v>
      </c>
      <c r="U33" s="226">
        <f t="shared" si="10"/>
        <v>80</v>
      </c>
      <c r="V33" s="228">
        <f t="shared" si="11"/>
        <v>4</v>
      </c>
      <c r="W33" s="226">
        <f t="shared" si="12"/>
        <v>77.5</v>
      </c>
      <c r="X33" s="227">
        <f t="shared" si="13"/>
        <v>4</v>
      </c>
      <c r="Y33" s="226">
        <f t="shared" si="14"/>
        <v>86</v>
      </c>
      <c r="Z33" s="227">
        <f t="shared" si="15"/>
        <v>4</v>
      </c>
      <c r="AA33" s="226">
        <f t="shared" si="16"/>
        <v>73</v>
      </c>
      <c r="AB33" s="227">
        <f t="shared" si="17"/>
        <v>3</v>
      </c>
      <c r="AC33" s="226">
        <f t="shared" si="18"/>
        <v>73</v>
      </c>
      <c r="AD33" s="227">
        <f t="shared" si="19"/>
        <v>3</v>
      </c>
      <c r="AE33" s="226">
        <f t="shared" si="20"/>
        <v>80</v>
      </c>
      <c r="AF33" s="226">
        <f t="shared" si="21"/>
        <v>4</v>
      </c>
      <c r="AG33" s="226">
        <f t="shared" si="22"/>
        <v>77.5</v>
      </c>
      <c r="AH33" s="227">
        <f t="shared" si="23"/>
        <v>4</v>
      </c>
      <c r="AI33" s="111"/>
      <c r="AJ33" s="230"/>
      <c r="AK33" s="231" t="str">
        <f t="shared" si="24"/>
        <v>-</v>
      </c>
      <c r="AL33" s="231" t="str">
        <f t="shared" si="25"/>
        <v>-</v>
      </c>
      <c r="AM33" s="231" t="str">
        <f t="shared" si="26"/>
        <v>-</v>
      </c>
      <c r="AN33" s="231" t="str">
        <f t="shared" si="27"/>
        <v>-</v>
      </c>
      <c r="AO33" s="231" t="str">
        <f t="shared" si="28"/>
        <v>-</v>
      </c>
      <c r="AP33" s="231" t="str">
        <f t="shared" si="29"/>
        <v>-</v>
      </c>
      <c r="AQ33" s="231" t="str">
        <f t="shared" si="30"/>
        <v>-</v>
      </c>
      <c r="AR33" s="231" t="str">
        <f t="shared" si="31"/>
        <v>-</v>
      </c>
      <c r="AS33" s="231" t="str">
        <f t="shared" si="32"/>
        <v>-</v>
      </c>
      <c r="AT33" s="231" t="str">
        <f t="shared" si="33"/>
        <v>-</v>
      </c>
      <c r="AU33" s="232">
        <f>(K33*Bobot!$B$22)/100</f>
        <v>37.5</v>
      </c>
      <c r="AV33" s="232">
        <f>(K33*Bobot!$B$23)/100</f>
        <v>37.5</v>
      </c>
    </row>
    <row r="34" ht="14.25" customHeight="1">
      <c r="A34" s="218">
        <v>23.0</v>
      </c>
      <c r="B34" s="233">
        <v>2.100018505E9</v>
      </c>
      <c r="C34" s="234" t="s">
        <v>257</v>
      </c>
      <c r="D34" s="235">
        <v>90.0</v>
      </c>
      <c r="E34" s="235">
        <v>90.0</v>
      </c>
      <c r="F34" s="223">
        <v>60.0</v>
      </c>
      <c r="G34" s="224">
        <v>70.0</v>
      </c>
      <c r="H34" s="224">
        <v>80.0</v>
      </c>
      <c r="I34" s="224">
        <v>0.0</v>
      </c>
      <c r="J34" s="224">
        <v>0.0</v>
      </c>
      <c r="K34" s="154">
        <f t="shared" si="1"/>
        <v>74.5</v>
      </c>
      <c r="L34" s="154" t="str">
        <f t="shared" si="2"/>
        <v>B+</v>
      </c>
      <c r="M34" s="186" t="str">
        <f t="shared" si="3"/>
        <v>Lulus</v>
      </c>
      <c r="N34" s="225"/>
      <c r="O34" s="226">
        <f t="shared" si="4"/>
        <v>90</v>
      </c>
      <c r="P34" s="227">
        <f t="shared" si="5"/>
        <v>4</v>
      </c>
      <c r="Q34" s="226">
        <f t="shared" si="6"/>
        <v>75</v>
      </c>
      <c r="R34" s="227">
        <f t="shared" si="7"/>
        <v>3</v>
      </c>
      <c r="S34" s="226">
        <f t="shared" si="8"/>
        <v>75</v>
      </c>
      <c r="T34" s="227">
        <f t="shared" si="9"/>
        <v>3</v>
      </c>
      <c r="U34" s="226">
        <f t="shared" si="10"/>
        <v>79.33333333</v>
      </c>
      <c r="V34" s="228">
        <f t="shared" si="11"/>
        <v>4</v>
      </c>
      <c r="W34" s="226">
        <f t="shared" si="12"/>
        <v>76.66666667</v>
      </c>
      <c r="X34" s="227">
        <f t="shared" si="13"/>
        <v>4</v>
      </c>
      <c r="Y34" s="226">
        <f t="shared" si="14"/>
        <v>90</v>
      </c>
      <c r="Z34" s="227">
        <f t="shared" si="15"/>
        <v>4</v>
      </c>
      <c r="AA34" s="226">
        <f t="shared" si="16"/>
        <v>75</v>
      </c>
      <c r="AB34" s="227">
        <f t="shared" si="17"/>
        <v>3</v>
      </c>
      <c r="AC34" s="226">
        <f t="shared" si="18"/>
        <v>75</v>
      </c>
      <c r="AD34" s="227">
        <f t="shared" si="19"/>
        <v>3</v>
      </c>
      <c r="AE34" s="226">
        <f t="shared" si="20"/>
        <v>79.33333333</v>
      </c>
      <c r="AF34" s="226">
        <f t="shared" si="21"/>
        <v>4</v>
      </c>
      <c r="AG34" s="226">
        <f t="shared" si="22"/>
        <v>76.66666667</v>
      </c>
      <c r="AH34" s="227">
        <f t="shared" si="23"/>
        <v>4</v>
      </c>
      <c r="AI34" s="111"/>
      <c r="AJ34" s="230"/>
      <c r="AK34" s="231" t="str">
        <f t="shared" si="24"/>
        <v>-</v>
      </c>
      <c r="AL34" s="231" t="str">
        <f t="shared" si="25"/>
        <v>-</v>
      </c>
      <c r="AM34" s="231" t="str">
        <f t="shared" si="26"/>
        <v>-</v>
      </c>
      <c r="AN34" s="231" t="str">
        <f t="shared" si="27"/>
        <v>-</v>
      </c>
      <c r="AO34" s="231" t="str">
        <f t="shared" si="28"/>
        <v>-</v>
      </c>
      <c r="AP34" s="231" t="str">
        <f t="shared" si="29"/>
        <v>-</v>
      </c>
      <c r="AQ34" s="231" t="str">
        <f t="shared" si="30"/>
        <v>-</v>
      </c>
      <c r="AR34" s="231" t="str">
        <f t="shared" si="31"/>
        <v>-</v>
      </c>
      <c r="AS34" s="231" t="str">
        <f t="shared" si="32"/>
        <v>-</v>
      </c>
      <c r="AT34" s="231" t="str">
        <f t="shared" si="33"/>
        <v>-</v>
      </c>
      <c r="AU34" s="232">
        <f>(K34*Bobot!$B$22)/100</f>
        <v>37.25</v>
      </c>
      <c r="AV34" s="232">
        <f>(K34*Bobot!$B$23)/100</f>
        <v>37.25</v>
      </c>
    </row>
    <row r="35" ht="14.25" customHeight="1">
      <c r="A35" s="218">
        <v>24.0</v>
      </c>
      <c r="B35" s="233">
        <v>2.100018506E9</v>
      </c>
      <c r="C35" s="234" t="s">
        <v>258</v>
      </c>
      <c r="D35" s="235">
        <v>100.0</v>
      </c>
      <c r="E35" s="235">
        <v>90.0</v>
      </c>
      <c r="F35" s="223">
        <v>80.0</v>
      </c>
      <c r="G35" s="224">
        <v>75.0</v>
      </c>
      <c r="H35" s="224">
        <v>80.0</v>
      </c>
      <c r="I35" s="224">
        <v>0.0</v>
      </c>
      <c r="J35" s="224">
        <v>0.0</v>
      </c>
      <c r="K35" s="154">
        <f t="shared" si="1"/>
        <v>82</v>
      </c>
      <c r="L35" s="154" t="str">
        <f t="shared" si="2"/>
        <v>A</v>
      </c>
      <c r="M35" s="186" t="str">
        <f t="shared" si="3"/>
        <v>Lulus</v>
      </c>
      <c r="N35" s="225"/>
      <c r="O35" s="226">
        <f t="shared" si="4"/>
        <v>94</v>
      </c>
      <c r="P35" s="227">
        <f t="shared" si="5"/>
        <v>4</v>
      </c>
      <c r="Q35" s="226">
        <f t="shared" si="6"/>
        <v>87</v>
      </c>
      <c r="R35" s="227">
        <f t="shared" si="7"/>
        <v>4</v>
      </c>
      <c r="S35" s="226">
        <f t="shared" si="8"/>
        <v>87</v>
      </c>
      <c r="T35" s="227">
        <f t="shared" si="9"/>
        <v>4</v>
      </c>
      <c r="U35" s="226">
        <f t="shared" si="10"/>
        <v>82.66666667</v>
      </c>
      <c r="V35" s="228">
        <f t="shared" si="11"/>
        <v>4</v>
      </c>
      <c r="W35" s="226">
        <f t="shared" si="12"/>
        <v>80.83333333</v>
      </c>
      <c r="X35" s="227">
        <f t="shared" si="13"/>
        <v>4</v>
      </c>
      <c r="Y35" s="226">
        <f t="shared" si="14"/>
        <v>94</v>
      </c>
      <c r="Z35" s="227">
        <f t="shared" si="15"/>
        <v>4</v>
      </c>
      <c r="AA35" s="226">
        <f t="shared" si="16"/>
        <v>87</v>
      </c>
      <c r="AB35" s="227">
        <f t="shared" si="17"/>
        <v>4</v>
      </c>
      <c r="AC35" s="226">
        <f t="shared" si="18"/>
        <v>87</v>
      </c>
      <c r="AD35" s="227">
        <f t="shared" si="19"/>
        <v>4</v>
      </c>
      <c r="AE35" s="226">
        <f t="shared" si="20"/>
        <v>82.66666667</v>
      </c>
      <c r="AF35" s="226">
        <f t="shared" si="21"/>
        <v>4</v>
      </c>
      <c r="AG35" s="226">
        <f t="shared" si="22"/>
        <v>80.83333333</v>
      </c>
      <c r="AH35" s="227">
        <f t="shared" si="23"/>
        <v>4</v>
      </c>
      <c r="AI35" s="111"/>
      <c r="AJ35" s="230"/>
      <c r="AK35" s="231" t="str">
        <f t="shared" si="24"/>
        <v>-</v>
      </c>
      <c r="AL35" s="231" t="str">
        <f t="shared" si="25"/>
        <v>-</v>
      </c>
      <c r="AM35" s="231" t="str">
        <f t="shared" si="26"/>
        <v>-</v>
      </c>
      <c r="AN35" s="231" t="str">
        <f t="shared" si="27"/>
        <v>-</v>
      </c>
      <c r="AO35" s="231" t="str">
        <f t="shared" si="28"/>
        <v>-</v>
      </c>
      <c r="AP35" s="231" t="str">
        <f t="shared" si="29"/>
        <v>-</v>
      </c>
      <c r="AQ35" s="231" t="str">
        <f t="shared" si="30"/>
        <v>-</v>
      </c>
      <c r="AR35" s="231" t="str">
        <f t="shared" si="31"/>
        <v>-</v>
      </c>
      <c r="AS35" s="231" t="str">
        <f t="shared" si="32"/>
        <v>-</v>
      </c>
      <c r="AT35" s="231" t="str">
        <f t="shared" si="33"/>
        <v>-</v>
      </c>
      <c r="AU35" s="232">
        <f>(K35*Bobot!$B$22)/100</f>
        <v>41</v>
      </c>
      <c r="AV35" s="232">
        <f>(K35*Bobot!$B$23)/100</f>
        <v>41</v>
      </c>
    </row>
    <row r="36" ht="14.25" customHeight="1">
      <c r="A36" s="218">
        <v>25.0</v>
      </c>
      <c r="B36" s="233">
        <v>2.100018507E9</v>
      </c>
      <c r="C36" s="234" t="s">
        <v>259</v>
      </c>
      <c r="D36" s="235">
        <v>90.0</v>
      </c>
      <c r="E36" s="235">
        <v>100.0</v>
      </c>
      <c r="F36" s="223">
        <v>90.0</v>
      </c>
      <c r="G36" s="224">
        <v>70.0</v>
      </c>
      <c r="H36" s="224">
        <v>80.0</v>
      </c>
      <c r="I36" s="224">
        <v>0.0</v>
      </c>
      <c r="J36" s="224">
        <v>0.0</v>
      </c>
      <c r="K36" s="154">
        <f t="shared" si="1"/>
        <v>83.5</v>
      </c>
      <c r="L36" s="154" t="str">
        <f t="shared" si="2"/>
        <v>A</v>
      </c>
      <c r="M36" s="186" t="str">
        <f t="shared" si="3"/>
        <v>Lulus</v>
      </c>
      <c r="N36" s="225"/>
      <c r="O36" s="226">
        <f t="shared" si="4"/>
        <v>96</v>
      </c>
      <c r="P36" s="227">
        <f t="shared" si="5"/>
        <v>4</v>
      </c>
      <c r="Q36" s="226">
        <f t="shared" si="6"/>
        <v>93</v>
      </c>
      <c r="R36" s="227">
        <f t="shared" si="7"/>
        <v>4</v>
      </c>
      <c r="S36" s="226">
        <f t="shared" si="8"/>
        <v>93</v>
      </c>
      <c r="T36" s="227">
        <f t="shared" si="9"/>
        <v>4</v>
      </c>
      <c r="U36" s="226">
        <f t="shared" si="10"/>
        <v>81.33333333</v>
      </c>
      <c r="V36" s="228">
        <f t="shared" si="11"/>
        <v>4</v>
      </c>
      <c r="W36" s="226">
        <f t="shared" si="12"/>
        <v>76.66666667</v>
      </c>
      <c r="X36" s="227">
        <f t="shared" si="13"/>
        <v>4</v>
      </c>
      <c r="Y36" s="226">
        <f t="shared" si="14"/>
        <v>96</v>
      </c>
      <c r="Z36" s="227">
        <f t="shared" si="15"/>
        <v>4</v>
      </c>
      <c r="AA36" s="226">
        <f t="shared" si="16"/>
        <v>93</v>
      </c>
      <c r="AB36" s="227">
        <f t="shared" si="17"/>
        <v>4</v>
      </c>
      <c r="AC36" s="226">
        <f t="shared" si="18"/>
        <v>93</v>
      </c>
      <c r="AD36" s="227">
        <f t="shared" si="19"/>
        <v>4</v>
      </c>
      <c r="AE36" s="226">
        <f t="shared" si="20"/>
        <v>81.33333333</v>
      </c>
      <c r="AF36" s="226">
        <f t="shared" si="21"/>
        <v>4</v>
      </c>
      <c r="AG36" s="226">
        <f t="shared" si="22"/>
        <v>76.66666667</v>
      </c>
      <c r="AH36" s="227">
        <f t="shared" si="23"/>
        <v>4</v>
      </c>
      <c r="AI36" s="111"/>
      <c r="AJ36" s="230"/>
      <c r="AK36" s="231" t="str">
        <f t="shared" si="24"/>
        <v>-</v>
      </c>
      <c r="AL36" s="231" t="str">
        <f t="shared" si="25"/>
        <v>-</v>
      </c>
      <c r="AM36" s="231" t="str">
        <f t="shared" si="26"/>
        <v>-</v>
      </c>
      <c r="AN36" s="231" t="str">
        <f t="shared" si="27"/>
        <v>-</v>
      </c>
      <c r="AO36" s="231" t="str">
        <f t="shared" si="28"/>
        <v>-</v>
      </c>
      <c r="AP36" s="231" t="str">
        <f t="shared" si="29"/>
        <v>-</v>
      </c>
      <c r="AQ36" s="231" t="str">
        <f t="shared" si="30"/>
        <v>-</v>
      </c>
      <c r="AR36" s="231" t="str">
        <f t="shared" si="31"/>
        <v>-</v>
      </c>
      <c r="AS36" s="231" t="str">
        <f t="shared" si="32"/>
        <v>-</v>
      </c>
      <c r="AT36" s="231" t="str">
        <f t="shared" si="33"/>
        <v>-</v>
      </c>
      <c r="AU36" s="232">
        <f>(K36*Bobot!$B$22)/100</f>
        <v>41.75</v>
      </c>
      <c r="AV36" s="232">
        <f>(K36*Bobot!$B$23)/100</f>
        <v>41.75</v>
      </c>
    </row>
    <row r="37" ht="14.25" customHeight="1">
      <c r="A37" s="218">
        <v>26.0</v>
      </c>
      <c r="B37" s="233">
        <v>2.100018509E9</v>
      </c>
      <c r="C37" s="234" t="s">
        <v>260</v>
      </c>
      <c r="D37" s="235">
        <v>90.0</v>
      </c>
      <c r="E37" s="235">
        <v>80.0</v>
      </c>
      <c r="F37" s="223">
        <v>70.0</v>
      </c>
      <c r="G37" s="224">
        <v>65.0</v>
      </c>
      <c r="H37" s="224">
        <v>80.0</v>
      </c>
      <c r="I37" s="224">
        <v>0.0</v>
      </c>
      <c r="J37" s="224">
        <v>0.0</v>
      </c>
      <c r="K37" s="154">
        <f t="shared" si="1"/>
        <v>74</v>
      </c>
      <c r="L37" s="154" t="str">
        <f t="shared" si="2"/>
        <v>B+</v>
      </c>
      <c r="M37" s="186" t="str">
        <f t="shared" si="3"/>
        <v>Lulus</v>
      </c>
      <c r="N37" s="225"/>
      <c r="O37" s="226">
        <f t="shared" si="4"/>
        <v>84</v>
      </c>
      <c r="P37" s="227">
        <f t="shared" si="5"/>
        <v>4</v>
      </c>
      <c r="Q37" s="226">
        <f t="shared" si="6"/>
        <v>77</v>
      </c>
      <c r="R37" s="227">
        <f t="shared" si="7"/>
        <v>4</v>
      </c>
      <c r="S37" s="226">
        <f t="shared" si="8"/>
        <v>77</v>
      </c>
      <c r="T37" s="227">
        <f t="shared" si="9"/>
        <v>4</v>
      </c>
      <c r="U37" s="226">
        <f t="shared" si="10"/>
        <v>75.33333333</v>
      </c>
      <c r="V37" s="228">
        <f t="shared" si="11"/>
        <v>3</v>
      </c>
      <c r="W37" s="226">
        <f t="shared" si="12"/>
        <v>74.16666667</v>
      </c>
      <c r="X37" s="227">
        <f t="shared" si="13"/>
        <v>3</v>
      </c>
      <c r="Y37" s="226">
        <f t="shared" si="14"/>
        <v>84</v>
      </c>
      <c r="Z37" s="227">
        <f t="shared" si="15"/>
        <v>4</v>
      </c>
      <c r="AA37" s="226">
        <f t="shared" si="16"/>
        <v>77</v>
      </c>
      <c r="AB37" s="227">
        <f t="shared" si="17"/>
        <v>4</v>
      </c>
      <c r="AC37" s="226">
        <f t="shared" si="18"/>
        <v>77</v>
      </c>
      <c r="AD37" s="227">
        <f t="shared" si="19"/>
        <v>4</v>
      </c>
      <c r="AE37" s="226">
        <f t="shared" si="20"/>
        <v>75.33333333</v>
      </c>
      <c r="AF37" s="226">
        <f t="shared" si="21"/>
        <v>3</v>
      </c>
      <c r="AG37" s="226">
        <f t="shared" si="22"/>
        <v>74.16666667</v>
      </c>
      <c r="AH37" s="227">
        <f t="shared" si="23"/>
        <v>3</v>
      </c>
      <c r="AI37" s="111"/>
      <c r="AJ37" s="230"/>
      <c r="AK37" s="231" t="str">
        <f t="shared" si="24"/>
        <v>-</v>
      </c>
      <c r="AL37" s="231" t="str">
        <f t="shared" si="25"/>
        <v>-</v>
      </c>
      <c r="AM37" s="231" t="str">
        <f t="shared" si="26"/>
        <v>-</v>
      </c>
      <c r="AN37" s="231" t="str">
        <f t="shared" si="27"/>
        <v>-</v>
      </c>
      <c r="AO37" s="231" t="str">
        <f t="shared" si="28"/>
        <v>-</v>
      </c>
      <c r="AP37" s="231" t="str">
        <f t="shared" si="29"/>
        <v>-</v>
      </c>
      <c r="AQ37" s="231" t="str">
        <f t="shared" si="30"/>
        <v>-</v>
      </c>
      <c r="AR37" s="231" t="str">
        <f t="shared" si="31"/>
        <v>-</v>
      </c>
      <c r="AS37" s="231" t="str">
        <f t="shared" si="32"/>
        <v>-</v>
      </c>
      <c r="AT37" s="231" t="str">
        <f t="shared" si="33"/>
        <v>-</v>
      </c>
      <c r="AU37" s="232">
        <f>(K37*Bobot!$B$22)/100</f>
        <v>37</v>
      </c>
      <c r="AV37" s="232">
        <f>(K37*Bobot!$B$23)/100</f>
        <v>37</v>
      </c>
    </row>
    <row r="38" ht="14.25" customHeight="1">
      <c r="A38" s="218">
        <v>27.0</v>
      </c>
      <c r="B38" s="233">
        <v>2.10001851E9</v>
      </c>
      <c r="C38" s="234" t="s">
        <v>261</v>
      </c>
      <c r="D38" s="235">
        <v>100.0</v>
      </c>
      <c r="E38" s="235">
        <v>80.0</v>
      </c>
      <c r="F38" s="223">
        <v>80.0</v>
      </c>
      <c r="G38" s="224">
        <v>75.0</v>
      </c>
      <c r="H38" s="224">
        <v>80.0</v>
      </c>
      <c r="I38" s="224">
        <v>0.0</v>
      </c>
      <c r="J38" s="224">
        <v>0.0</v>
      </c>
      <c r="K38" s="154">
        <f t="shared" si="1"/>
        <v>80.5</v>
      </c>
      <c r="L38" s="154" t="str">
        <f t="shared" si="2"/>
        <v>A</v>
      </c>
      <c r="M38" s="186" t="str">
        <f t="shared" si="3"/>
        <v>Lulus</v>
      </c>
      <c r="N38" s="225"/>
      <c r="O38" s="226">
        <f t="shared" si="4"/>
        <v>88</v>
      </c>
      <c r="P38" s="227">
        <f t="shared" si="5"/>
        <v>4</v>
      </c>
      <c r="Q38" s="226">
        <f t="shared" si="6"/>
        <v>84</v>
      </c>
      <c r="R38" s="227">
        <f t="shared" si="7"/>
        <v>4</v>
      </c>
      <c r="S38" s="226">
        <f t="shared" si="8"/>
        <v>84</v>
      </c>
      <c r="T38" s="227">
        <f t="shared" si="9"/>
        <v>4</v>
      </c>
      <c r="U38" s="226">
        <f t="shared" si="10"/>
        <v>80.66666667</v>
      </c>
      <c r="V38" s="228">
        <f t="shared" si="11"/>
        <v>4</v>
      </c>
      <c r="W38" s="226">
        <f t="shared" si="12"/>
        <v>80.83333333</v>
      </c>
      <c r="X38" s="227">
        <f t="shared" si="13"/>
        <v>4</v>
      </c>
      <c r="Y38" s="226">
        <f t="shared" si="14"/>
        <v>88</v>
      </c>
      <c r="Z38" s="227">
        <f t="shared" si="15"/>
        <v>4</v>
      </c>
      <c r="AA38" s="226">
        <f t="shared" si="16"/>
        <v>84</v>
      </c>
      <c r="AB38" s="227">
        <f t="shared" si="17"/>
        <v>4</v>
      </c>
      <c r="AC38" s="226">
        <f t="shared" si="18"/>
        <v>84</v>
      </c>
      <c r="AD38" s="227">
        <f t="shared" si="19"/>
        <v>4</v>
      </c>
      <c r="AE38" s="226">
        <f t="shared" si="20"/>
        <v>80.66666667</v>
      </c>
      <c r="AF38" s="226">
        <f t="shared" si="21"/>
        <v>4</v>
      </c>
      <c r="AG38" s="226">
        <f t="shared" si="22"/>
        <v>80.83333333</v>
      </c>
      <c r="AH38" s="227">
        <f t="shared" si="23"/>
        <v>4</v>
      </c>
      <c r="AI38" s="111"/>
      <c r="AJ38" s="230"/>
      <c r="AK38" s="231" t="str">
        <f t="shared" si="24"/>
        <v>-</v>
      </c>
      <c r="AL38" s="231" t="str">
        <f t="shared" si="25"/>
        <v>-</v>
      </c>
      <c r="AM38" s="231" t="str">
        <f t="shared" si="26"/>
        <v>-</v>
      </c>
      <c r="AN38" s="231" t="str">
        <f t="shared" si="27"/>
        <v>-</v>
      </c>
      <c r="AO38" s="231" t="str">
        <f t="shared" si="28"/>
        <v>-</v>
      </c>
      <c r="AP38" s="231" t="str">
        <f t="shared" si="29"/>
        <v>-</v>
      </c>
      <c r="AQ38" s="231" t="str">
        <f t="shared" si="30"/>
        <v>-</v>
      </c>
      <c r="AR38" s="231" t="str">
        <f t="shared" si="31"/>
        <v>-</v>
      </c>
      <c r="AS38" s="231" t="str">
        <f t="shared" si="32"/>
        <v>-</v>
      </c>
      <c r="AT38" s="231" t="str">
        <f t="shared" si="33"/>
        <v>-</v>
      </c>
      <c r="AU38" s="232">
        <f>(K38*Bobot!$B$22)/100</f>
        <v>40.25</v>
      </c>
      <c r="AV38" s="232">
        <f>(K38*Bobot!$B$23)/100</f>
        <v>40.25</v>
      </c>
    </row>
    <row r="39" ht="14.25" customHeight="1">
      <c r="A39" s="236"/>
      <c r="B39" s="91"/>
      <c r="C39" s="91"/>
      <c r="D39" s="237"/>
      <c r="E39" s="237"/>
      <c r="F39" s="238"/>
      <c r="G39" s="238"/>
      <c r="H39" s="238"/>
      <c r="I39" s="238"/>
      <c r="J39" s="238"/>
      <c r="K39" s="239">
        <f>AVERAGE(K12:K38)</f>
        <v>75.31481481</v>
      </c>
      <c r="L39" s="240" t="str">
        <f t="shared" si="2"/>
        <v>B+</v>
      </c>
      <c r="M39" s="91"/>
      <c r="N39" s="91"/>
      <c r="O39" s="132"/>
      <c r="P39" s="132"/>
      <c r="Q39" s="132"/>
      <c r="R39" s="132"/>
      <c r="S39" s="132"/>
      <c r="T39" s="132"/>
      <c r="U39" s="132"/>
      <c r="V39" s="132"/>
      <c r="W39" s="132"/>
      <c r="X39" s="132"/>
      <c r="Y39" s="132"/>
      <c r="Z39" s="132"/>
      <c r="AA39" s="132"/>
      <c r="AB39" s="132"/>
      <c r="AC39" s="132"/>
      <c r="AD39" s="132"/>
      <c r="AE39" s="132"/>
      <c r="AF39" s="132"/>
      <c r="AG39" s="132"/>
      <c r="AH39" s="132"/>
      <c r="AI39" s="132"/>
      <c r="AJ39" s="241" t="s">
        <v>262</v>
      </c>
      <c r="AK39" s="242">
        <f t="shared" ref="AK39:AT39" si="34">100%-AK40</f>
        <v>0.1111111111</v>
      </c>
      <c r="AL39" s="242">
        <f t="shared" si="34"/>
        <v>0.1111111111</v>
      </c>
      <c r="AM39" s="242">
        <f t="shared" si="34"/>
        <v>0.1111111111</v>
      </c>
      <c r="AN39" s="242">
        <f t="shared" si="34"/>
        <v>0.1111111111</v>
      </c>
      <c r="AO39" s="242">
        <f t="shared" si="34"/>
        <v>0.03703703704</v>
      </c>
      <c r="AP39" s="242">
        <f t="shared" si="34"/>
        <v>0.1111111111</v>
      </c>
      <c r="AQ39" s="242">
        <f t="shared" si="34"/>
        <v>0.1111111111</v>
      </c>
      <c r="AR39" s="242">
        <f t="shared" si="34"/>
        <v>0.1111111111</v>
      </c>
      <c r="AS39" s="242">
        <f t="shared" si="34"/>
        <v>0.1111111111</v>
      </c>
      <c r="AT39" s="242">
        <f t="shared" si="34"/>
        <v>0.03703703704</v>
      </c>
      <c r="AU39" s="243">
        <f>(K39*Bobot!$B$22)/100</f>
        <v>37.65740741</v>
      </c>
      <c r="AV39" s="243">
        <f>(K39*Bobot!$B$23)/100</f>
        <v>37.65740741</v>
      </c>
    </row>
    <row r="40" ht="14.25"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241" t="s">
        <v>263</v>
      </c>
      <c r="AK40" s="244">
        <f t="shared" ref="AK40:AT40" si="35">COUNTIF(AK12:AK38,"-")/COUNTIF(AK12:AK38,"*")</f>
        <v>0.8888888889</v>
      </c>
      <c r="AL40" s="245">
        <f t="shared" si="35"/>
        <v>0.8888888889</v>
      </c>
      <c r="AM40" s="245">
        <f t="shared" si="35"/>
        <v>0.8888888889</v>
      </c>
      <c r="AN40" s="245">
        <f t="shared" si="35"/>
        <v>0.8888888889</v>
      </c>
      <c r="AO40" s="245">
        <f t="shared" si="35"/>
        <v>0.962962963</v>
      </c>
      <c r="AP40" s="245">
        <f t="shared" si="35"/>
        <v>0.8888888889</v>
      </c>
      <c r="AQ40" s="245">
        <f t="shared" si="35"/>
        <v>0.8888888889</v>
      </c>
      <c r="AR40" s="245">
        <f t="shared" si="35"/>
        <v>0.8888888889</v>
      </c>
      <c r="AS40" s="245">
        <f t="shared" si="35"/>
        <v>0.8888888889</v>
      </c>
      <c r="AT40" s="246">
        <f t="shared" si="35"/>
        <v>0.962962963</v>
      </c>
      <c r="AU40" s="247">
        <f>SUM(AU39:AV39)</f>
        <v>75.31481481</v>
      </c>
      <c r="AV40" s="17"/>
    </row>
    <row r="41" ht="15.7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140"/>
      <c r="AK41" s="248" t="s">
        <v>264</v>
      </c>
      <c r="AL41" s="249" t="s">
        <v>265</v>
      </c>
      <c r="AM41" s="19"/>
      <c r="AN41" s="19"/>
      <c r="AO41" s="19"/>
      <c r="AP41" s="19"/>
      <c r="AQ41" s="19"/>
      <c r="AR41" s="19"/>
      <c r="AS41" s="19"/>
      <c r="AT41" s="17"/>
      <c r="AU41" s="250"/>
      <c r="AV41" s="132"/>
    </row>
    <row r="42" ht="14.25" customHeight="1">
      <c r="A42" s="91"/>
      <c r="B42" s="91"/>
      <c r="C42" s="251" t="s">
        <v>266</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132"/>
      <c r="AM42" s="132"/>
      <c r="AN42" s="132"/>
      <c r="AO42" s="132"/>
      <c r="AP42" s="132"/>
      <c r="AQ42" s="132"/>
      <c r="AR42" s="132"/>
      <c r="AS42" s="132"/>
      <c r="AT42" s="132"/>
      <c r="AU42" s="91"/>
      <c r="AV42" s="91"/>
    </row>
    <row r="43" ht="14.25" customHeight="1">
      <c r="A43" s="91"/>
      <c r="B43" s="238"/>
      <c r="C43" s="252" t="s">
        <v>267</v>
      </c>
      <c r="D43" s="91"/>
      <c r="E43" s="91"/>
      <c r="F43" s="253" t="s">
        <v>268</v>
      </c>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row>
    <row r="44" ht="14.25" customHeight="1">
      <c r="A44" s="91"/>
      <c r="B44" s="238"/>
      <c r="C44" s="254" t="s">
        <v>269</v>
      </c>
      <c r="D44" s="157"/>
      <c r="E44" s="91"/>
      <c r="F44" s="255" t="s">
        <v>270</v>
      </c>
      <c r="G44" s="156"/>
      <c r="H44" s="157"/>
      <c r="I44" s="91"/>
      <c r="J44" s="255" t="s">
        <v>271</v>
      </c>
      <c r="K44" s="157"/>
      <c r="L44" s="136"/>
      <c r="M44" s="91"/>
      <c r="N44" s="256" t="s">
        <v>272</v>
      </c>
      <c r="O44" s="256"/>
      <c r="P44" s="256"/>
      <c r="Q44" s="91"/>
      <c r="R44" s="257" t="s">
        <v>273</v>
      </c>
      <c r="S44" s="136"/>
      <c r="T44" s="136"/>
      <c r="U44" s="136"/>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row>
    <row r="45" ht="14.25" customHeight="1">
      <c r="A45" s="91"/>
      <c r="B45" s="146"/>
      <c r="C45" s="258" t="s">
        <v>274</v>
      </c>
      <c r="D45" s="258" t="s">
        <v>275</v>
      </c>
      <c r="E45" s="140"/>
      <c r="F45" s="259" t="s">
        <v>274</v>
      </c>
      <c r="G45" s="160"/>
      <c r="H45" s="258" t="s">
        <v>275</v>
      </c>
      <c r="I45" s="140"/>
      <c r="J45" s="258" t="s">
        <v>275</v>
      </c>
      <c r="K45" s="258" t="s">
        <v>276</v>
      </c>
      <c r="L45" s="258" t="s">
        <v>277</v>
      </c>
      <c r="M45" s="140"/>
      <c r="N45" s="260" t="s">
        <v>278</v>
      </c>
      <c r="O45" s="146"/>
      <c r="P45" s="258">
        <f>AVERAGE(K12:K38)</f>
        <v>75.31481481</v>
      </c>
      <c r="Q45" s="140"/>
      <c r="R45" s="258" t="s">
        <v>274</v>
      </c>
      <c r="S45" s="258" t="s">
        <v>275</v>
      </c>
      <c r="T45" s="259" t="s">
        <v>279</v>
      </c>
      <c r="U45" s="160"/>
      <c r="V45" s="91"/>
      <c r="W45" s="91"/>
      <c r="X45" s="91"/>
      <c r="Y45" s="91"/>
      <c r="Z45" s="91"/>
      <c r="AA45" s="91"/>
      <c r="AB45" s="91"/>
      <c r="AC45" s="91"/>
      <c r="AD45" s="91"/>
      <c r="AE45" s="91"/>
      <c r="AF45" s="91"/>
      <c r="AG45" s="261" t="s">
        <v>280</v>
      </c>
      <c r="AH45" s="91"/>
      <c r="AI45" s="91"/>
      <c r="AJ45" s="91"/>
      <c r="AK45" s="91"/>
      <c r="AL45" s="91"/>
      <c r="AM45" s="91"/>
      <c r="AN45" s="91"/>
      <c r="AO45" s="91"/>
      <c r="AP45" s="91"/>
      <c r="AQ45" s="91"/>
      <c r="AR45" s="91"/>
      <c r="AS45" s="91"/>
      <c r="AT45" s="91"/>
      <c r="AU45" s="91"/>
      <c r="AV45" s="91"/>
    </row>
    <row r="46" ht="14.25" customHeight="1">
      <c r="A46" s="140"/>
      <c r="B46" s="262" t="s">
        <v>281</v>
      </c>
      <c r="C46" s="263">
        <v>0.0</v>
      </c>
      <c r="D46" s="263" t="s">
        <v>282</v>
      </c>
      <c r="E46" s="140"/>
      <c r="F46" s="264" t="s">
        <v>283</v>
      </c>
      <c r="G46" s="264">
        <v>0.0</v>
      </c>
      <c r="H46" s="264" t="s">
        <v>282</v>
      </c>
      <c r="I46" s="140"/>
      <c r="J46" s="264" t="s">
        <v>195</v>
      </c>
      <c r="K46" s="264">
        <v>3.0</v>
      </c>
      <c r="L46" s="265">
        <v>3.0</v>
      </c>
      <c r="M46" s="140"/>
      <c r="N46" s="266" t="s">
        <v>284</v>
      </c>
      <c r="O46" s="146"/>
      <c r="P46" s="258">
        <f>STDEV(K12:K38)</f>
        <v>6.871972268</v>
      </c>
      <c r="Q46" s="140"/>
      <c r="R46" s="267">
        <v>0.0</v>
      </c>
      <c r="S46" s="267">
        <v>0.0</v>
      </c>
      <c r="T46" s="191" t="s">
        <v>285</v>
      </c>
      <c r="U46" s="160"/>
      <c r="V46" s="238"/>
      <c r="W46" s="91"/>
      <c r="X46" s="91"/>
      <c r="Y46" s="91"/>
      <c r="Z46" s="91"/>
      <c r="AA46" s="91"/>
      <c r="AB46" s="91"/>
      <c r="AC46" s="91"/>
      <c r="AD46" s="91"/>
      <c r="AE46" s="91"/>
      <c r="AF46" s="91"/>
      <c r="AG46" s="252" t="s">
        <v>286</v>
      </c>
      <c r="AH46" s="91"/>
      <c r="AI46" s="91"/>
      <c r="AJ46" s="91"/>
      <c r="AK46" s="91"/>
      <c r="AL46" s="91"/>
      <c r="AM46" s="91"/>
      <c r="AN46" s="91"/>
      <c r="AO46" s="91"/>
      <c r="AP46" s="91"/>
      <c r="AQ46" s="91"/>
      <c r="AR46" s="91"/>
      <c r="AS46" s="91"/>
      <c r="AT46" s="91"/>
      <c r="AU46" s="91"/>
      <c r="AV46" s="91"/>
    </row>
    <row r="47" ht="14.25" customHeight="1">
      <c r="A47" s="140"/>
      <c r="B47" s="204"/>
      <c r="C47" s="268">
        <v>40.0</v>
      </c>
      <c r="D47" s="268" t="s">
        <v>287</v>
      </c>
      <c r="E47" s="269"/>
      <c r="F47" s="264" t="s">
        <v>288</v>
      </c>
      <c r="G47" s="264">
        <v>-29.12</v>
      </c>
      <c r="H47" s="264" t="s">
        <v>287</v>
      </c>
      <c r="I47" s="140"/>
      <c r="J47" s="264" t="s">
        <v>289</v>
      </c>
      <c r="K47" s="264">
        <v>1.0</v>
      </c>
      <c r="L47" s="265">
        <v>1.0</v>
      </c>
      <c r="M47" s="91"/>
      <c r="N47" s="91"/>
      <c r="O47" s="91"/>
      <c r="P47" s="91"/>
      <c r="Q47" s="140"/>
      <c r="R47" s="270">
        <v>40.0</v>
      </c>
      <c r="S47" s="270">
        <v>1.0</v>
      </c>
      <c r="T47" s="271" t="s">
        <v>290</v>
      </c>
      <c r="U47" s="272"/>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row>
    <row r="48" ht="14.25" customHeight="1">
      <c r="A48" s="140"/>
      <c r="B48" s="204"/>
      <c r="C48" s="268">
        <v>43.75</v>
      </c>
      <c r="D48" s="268" t="s">
        <v>291</v>
      </c>
      <c r="E48" s="140"/>
      <c r="F48" s="264" t="s">
        <v>292</v>
      </c>
      <c r="G48" s="264">
        <v>3.57</v>
      </c>
      <c r="H48" s="264" t="s">
        <v>291</v>
      </c>
      <c r="I48" s="140"/>
      <c r="J48" s="264" t="s">
        <v>293</v>
      </c>
      <c r="K48" s="264">
        <v>1.0</v>
      </c>
      <c r="L48" s="265">
        <v>1.0</v>
      </c>
      <c r="M48" s="91"/>
      <c r="N48" s="91"/>
      <c r="O48" s="91"/>
      <c r="P48" s="91"/>
      <c r="Q48" s="140"/>
      <c r="R48" s="184"/>
      <c r="S48" s="184"/>
      <c r="T48" s="273"/>
      <c r="U48" s="274"/>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row>
    <row r="49" ht="14.25" customHeight="1">
      <c r="A49" s="140"/>
      <c r="B49" s="184"/>
      <c r="C49" s="268">
        <v>51.25</v>
      </c>
      <c r="D49" s="268" t="s">
        <v>294</v>
      </c>
      <c r="E49" s="269"/>
      <c r="F49" s="264" t="s">
        <v>295</v>
      </c>
      <c r="G49" s="264">
        <v>10.11</v>
      </c>
      <c r="H49" s="264" t="s">
        <v>294</v>
      </c>
      <c r="I49" s="140"/>
      <c r="J49" s="264" t="s">
        <v>296</v>
      </c>
      <c r="K49" s="264">
        <v>1.0</v>
      </c>
      <c r="L49" s="265">
        <v>1.0</v>
      </c>
      <c r="M49" s="91"/>
      <c r="N49" s="91"/>
      <c r="O49" s="91"/>
      <c r="P49" s="91"/>
      <c r="Q49" s="140"/>
      <c r="R49" s="270">
        <v>51.25</v>
      </c>
      <c r="S49" s="270">
        <v>2.0</v>
      </c>
      <c r="T49" s="271" t="s">
        <v>297</v>
      </c>
      <c r="U49" s="272"/>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row>
    <row r="50" ht="14.25" customHeight="1">
      <c r="A50" s="140"/>
      <c r="B50" s="262" t="s">
        <v>298</v>
      </c>
      <c r="C50" s="275">
        <v>55.0</v>
      </c>
      <c r="D50" s="275" t="s">
        <v>299</v>
      </c>
      <c r="E50" s="140"/>
      <c r="F50" s="264" t="s">
        <v>300</v>
      </c>
      <c r="G50" s="264">
        <v>16.64</v>
      </c>
      <c r="H50" s="264" t="s">
        <v>299</v>
      </c>
      <c r="I50" s="140"/>
      <c r="J50" s="264" t="s">
        <v>301</v>
      </c>
      <c r="K50" s="264">
        <v>0.0</v>
      </c>
      <c r="L50" s="265">
        <v>0.0</v>
      </c>
      <c r="M50" s="91"/>
      <c r="N50" s="91"/>
      <c r="O50" s="91"/>
      <c r="P50" s="91"/>
      <c r="Q50" s="140"/>
      <c r="R50" s="204"/>
      <c r="S50" s="204"/>
      <c r="T50" s="276"/>
      <c r="U50" s="277"/>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row>
    <row r="51" ht="14.25" customHeight="1">
      <c r="A51" s="140"/>
      <c r="B51" s="204"/>
      <c r="C51" s="275">
        <v>57.5</v>
      </c>
      <c r="D51" s="275" t="s">
        <v>302</v>
      </c>
      <c r="E51" s="140"/>
      <c r="F51" s="264" t="s">
        <v>303</v>
      </c>
      <c r="G51" s="264">
        <v>23.18</v>
      </c>
      <c r="H51" s="264" t="s">
        <v>302</v>
      </c>
      <c r="I51" s="140"/>
      <c r="J51" s="264" t="s">
        <v>302</v>
      </c>
      <c r="K51" s="264">
        <v>0.0</v>
      </c>
      <c r="L51" s="265">
        <v>0.0</v>
      </c>
      <c r="M51" s="91"/>
      <c r="N51" s="91"/>
      <c r="O51" s="91"/>
      <c r="P51" s="91"/>
      <c r="Q51" s="140"/>
      <c r="R51" s="184"/>
      <c r="S51" s="184"/>
      <c r="T51" s="273"/>
      <c r="U51" s="274"/>
      <c r="V51" s="91"/>
      <c r="W51" s="91"/>
      <c r="X51" s="91"/>
      <c r="Y51" s="91"/>
      <c r="Z51" s="91"/>
      <c r="AA51" s="91"/>
      <c r="AB51" s="91"/>
      <c r="AC51" s="91"/>
      <c r="AD51" s="91"/>
      <c r="AE51" s="91"/>
      <c r="AF51" s="91"/>
      <c r="AG51" s="278" t="s">
        <v>304</v>
      </c>
      <c r="AH51" s="91"/>
      <c r="AI51" s="91"/>
      <c r="AJ51" s="91"/>
      <c r="AK51" s="91"/>
      <c r="AL51" s="91"/>
      <c r="AM51" s="91"/>
      <c r="AN51" s="91"/>
      <c r="AO51" s="91"/>
      <c r="AP51" s="91"/>
      <c r="AQ51" s="91"/>
      <c r="AR51" s="91"/>
      <c r="AS51" s="91"/>
      <c r="AT51" s="91"/>
      <c r="AU51" s="91"/>
      <c r="AV51" s="91"/>
    </row>
    <row r="52" ht="14.25" customHeight="1">
      <c r="A52" s="140"/>
      <c r="B52" s="204"/>
      <c r="C52" s="275">
        <v>62.5</v>
      </c>
      <c r="D52" s="275" t="s">
        <v>301</v>
      </c>
      <c r="E52" s="269"/>
      <c r="F52" s="264" t="s">
        <v>305</v>
      </c>
      <c r="G52" s="264">
        <v>29.72</v>
      </c>
      <c r="H52" s="264" t="s">
        <v>301</v>
      </c>
      <c r="I52" s="140"/>
      <c r="J52" s="264" t="s">
        <v>299</v>
      </c>
      <c r="K52" s="264">
        <v>0.0</v>
      </c>
      <c r="L52" s="265">
        <v>0.0</v>
      </c>
      <c r="M52" s="91"/>
      <c r="N52" s="91"/>
      <c r="O52" s="91"/>
      <c r="P52" s="91"/>
      <c r="Q52" s="140"/>
      <c r="R52" s="270">
        <v>65.0</v>
      </c>
      <c r="S52" s="270">
        <v>3.0</v>
      </c>
      <c r="T52" s="271" t="s">
        <v>306</v>
      </c>
      <c r="U52" s="272"/>
      <c r="V52" s="91"/>
      <c r="W52" s="91"/>
      <c r="X52" s="91"/>
      <c r="Y52" s="91"/>
      <c r="Z52" s="91"/>
      <c r="AA52" s="91"/>
      <c r="AB52" s="91"/>
      <c r="AC52" s="91"/>
      <c r="AD52" s="91"/>
      <c r="AE52" s="91"/>
      <c r="AF52" s="91"/>
      <c r="AG52" s="183" t="s">
        <v>307</v>
      </c>
      <c r="AH52" s="91"/>
      <c r="AI52" s="91"/>
      <c r="AJ52" s="91"/>
      <c r="AK52" s="91"/>
      <c r="AL52" s="91"/>
      <c r="AM52" s="91"/>
      <c r="AN52" s="91"/>
      <c r="AO52" s="91"/>
      <c r="AP52" s="91"/>
      <c r="AQ52" s="91"/>
      <c r="AR52" s="91"/>
      <c r="AS52" s="91"/>
      <c r="AT52" s="91"/>
      <c r="AU52" s="91"/>
      <c r="AV52" s="91"/>
    </row>
    <row r="53" ht="14.25" customHeight="1">
      <c r="A53" s="140"/>
      <c r="B53" s="204"/>
      <c r="C53" s="275">
        <v>65.0</v>
      </c>
      <c r="D53" s="275" t="s">
        <v>296</v>
      </c>
      <c r="E53" s="140"/>
      <c r="F53" s="264" t="s">
        <v>308</v>
      </c>
      <c r="G53" s="264">
        <v>36.26</v>
      </c>
      <c r="H53" s="264" t="s">
        <v>296</v>
      </c>
      <c r="I53" s="140"/>
      <c r="J53" s="264" t="s">
        <v>294</v>
      </c>
      <c r="K53" s="264">
        <v>0.0</v>
      </c>
      <c r="L53" s="265">
        <v>0.0</v>
      </c>
      <c r="M53" s="91"/>
      <c r="N53" s="91"/>
      <c r="O53" s="91"/>
      <c r="P53" s="91"/>
      <c r="Q53" s="140"/>
      <c r="R53" s="204"/>
      <c r="S53" s="204"/>
      <c r="T53" s="276"/>
      <c r="U53" s="277"/>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row>
    <row r="54" ht="14.25" customHeight="1">
      <c r="A54" s="140"/>
      <c r="B54" s="204"/>
      <c r="C54" s="275">
        <v>68.75</v>
      </c>
      <c r="D54" s="275" t="s">
        <v>293</v>
      </c>
      <c r="E54" s="140"/>
      <c r="F54" s="264" t="s">
        <v>309</v>
      </c>
      <c r="G54" s="264">
        <v>46.06</v>
      </c>
      <c r="H54" s="264" t="s">
        <v>293</v>
      </c>
      <c r="I54" s="140"/>
      <c r="J54" s="264" t="s">
        <v>291</v>
      </c>
      <c r="K54" s="264">
        <v>1.0</v>
      </c>
      <c r="L54" s="265">
        <v>1.0</v>
      </c>
      <c r="M54" s="91"/>
      <c r="N54" s="91"/>
      <c r="O54" s="91"/>
      <c r="P54" s="91"/>
      <c r="Q54" s="140"/>
      <c r="R54" s="184"/>
      <c r="S54" s="184"/>
      <c r="T54" s="273"/>
      <c r="U54" s="274"/>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row>
    <row r="55" ht="14.25" customHeight="1">
      <c r="A55" s="140"/>
      <c r="B55" s="204"/>
      <c r="C55" s="275">
        <v>76.25</v>
      </c>
      <c r="D55" s="275" t="s">
        <v>289</v>
      </c>
      <c r="E55" s="269"/>
      <c r="F55" s="264" t="s">
        <v>310</v>
      </c>
      <c r="G55" s="264">
        <v>59.14</v>
      </c>
      <c r="H55" s="264" t="s">
        <v>289</v>
      </c>
      <c r="I55" s="140"/>
      <c r="J55" s="264" t="s">
        <v>287</v>
      </c>
      <c r="K55" s="264">
        <v>0.0</v>
      </c>
      <c r="L55" s="265">
        <v>0.0</v>
      </c>
      <c r="M55" s="91"/>
      <c r="N55" s="91"/>
      <c r="O55" s="91"/>
      <c r="P55" s="91"/>
      <c r="Q55" s="140"/>
      <c r="R55" s="270">
        <v>76.25</v>
      </c>
      <c r="S55" s="270">
        <v>4.0</v>
      </c>
      <c r="T55" s="271" t="s">
        <v>311</v>
      </c>
      <c r="U55" s="272"/>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row>
    <row r="56" ht="14.25" customHeight="1">
      <c r="A56" s="140"/>
      <c r="B56" s="184"/>
      <c r="C56" s="275">
        <v>80.0</v>
      </c>
      <c r="D56" s="275" t="s">
        <v>195</v>
      </c>
      <c r="E56" s="140"/>
      <c r="F56" s="264" t="s">
        <v>312</v>
      </c>
      <c r="G56" s="264">
        <v>68.95</v>
      </c>
      <c r="H56" s="264" t="s">
        <v>195</v>
      </c>
      <c r="I56" s="140"/>
      <c r="J56" s="264" t="s">
        <v>282</v>
      </c>
      <c r="K56" s="264">
        <v>23.0</v>
      </c>
      <c r="L56" s="265">
        <v>23.0</v>
      </c>
      <c r="M56" s="91"/>
      <c r="N56" s="91"/>
      <c r="O56" s="91"/>
      <c r="P56" s="91"/>
      <c r="Q56" s="140"/>
      <c r="R56" s="184"/>
      <c r="S56" s="184"/>
      <c r="T56" s="273"/>
      <c r="U56" s="274"/>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row>
    <row r="57" ht="14.25" customHeight="1">
      <c r="A57" s="91"/>
      <c r="B57" s="91"/>
      <c r="C57" s="91"/>
      <c r="D57" s="91"/>
      <c r="E57" s="91"/>
      <c r="F57" s="91"/>
      <c r="G57" s="91"/>
      <c r="H57" s="91"/>
      <c r="I57" s="140"/>
      <c r="J57" s="264" t="s">
        <v>313</v>
      </c>
      <c r="K57" s="264">
        <v>30.0</v>
      </c>
      <c r="L57" s="264">
        <v>30.0</v>
      </c>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row>
    <row r="58" ht="14.25" customHeight="1">
      <c r="AO58" s="279"/>
      <c r="AS58" s="279"/>
    </row>
    <row r="59" ht="14.25" customHeight="1">
      <c r="AO59" s="279"/>
      <c r="AS59" s="279"/>
    </row>
    <row r="60" ht="14.25" customHeight="1">
      <c r="AO60" s="279"/>
      <c r="AS60" s="279"/>
    </row>
    <row r="61" ht="14.25" customHeight="1">
      <c r="AO61" s="279"/>
      <c r="AS61" s="279"/>
    </row>
    <row r="62" ht="14.25" customHeight="1">
      <c r="AO62" s="279"/>
      <c r="AS62" s="279"/>
    </row>
    <row r="63" ht="14.25" customHeight="1">
      <c r="AO63" s="279"/>
      <c r="AS63" s="279"/>
    </row>
    <row r="64" ht="14.25" customHeight="1">
      <c r="AO64" s="279"/>
      <c r="AS64" s="279"/>
    </row>
    <row r="65" ht="14.25" customHeight="1">
      <c r="AO65" s="279"/>
      <c r="AS65" s="279"/>
    </row>
    <row r="66" ht="14.25" customHeight="1">
      <c r="AO66" s="279"/>
      <c r="AS66" s="279"/>
    </row>
    <row r="67" ht="14.25" customHeight="1">
      <c r="AO67" s="279"/>
      <c r="AS67" s="279"/>
    </row>
    <row r="68" ht="14.25" customHeight="1">
      <c r="AO68" s="279"/>
      <c r="AS68" s="279"/>
    </row>
    <row r="69" ht="14.25" customHeight="1">
      <c r="AO69" s="279"/>
      <c r="AS69" s="279"/>
    </row>
    <row r="70" ht="14.25" customHeight="1">
      <c r="AO70" s="279"/>
      <c r="AS70" s="279"/>
    </row>
    <row r="71" ht="14.25" customHeight="1">
      <c r="AO71" s="279"/>
      <c r="AS71" s="279"/>
    </row>
    <row r="72" ht="14.25" customHeight="1">
      <c r="AO72" s="279"/>
      <c r="AS72" s="279"/>
    </row>
    <row r="73" ht="14.25" customHeight="1">
      <c r="AO73" s="279"/>
      <c r="AS73" s="279"/>
    </row>
    <row r="74" ht="14.25" customHeight="1">
      <c r="AO74" s="279"/>
      <c r="AS74" s="279"/>
    </row>
    <row r="75" ht="14.25" customHeight="1">
      <c r="AO75" s="279"/>
      <c r="AS75" s="279"/>
    </row>
    <row r="76" ht="14.25" customHeight="1">
      <c r="AO76" s="279"/>
      <c r="AS76" s="279"/>
    </row>
    <row r="77" ht="14.25" customHeight="1">
      <c r="AO77" s="279"/>
      <c r="AS77" s="279"/>
    </row>
    <row r="78" ht="14.25" customHeight="1">
      <c r="AO78" s="279"/>
      <c r="AS78" s="279"/>
    </row>
    <row r="79" ht="14.25" customHeight="1">
      <c r="AO79" s="279"/>
      <c r="AS79" s="279"/>
    </row>
    <row r="80" ht="14.25" customHeight="1">
      <c r="AO80" s="279"/>
      <c r="AS80" s="279"/>
    </row>
    <row r="81" ht="14.25" customHeight="1">
      <c r="AO81" s="279"/>
      <c r="AS81" s="279"/>
    </row>
    <row r="82" ht="14.25" customHeight="1">
      <c r="AO82" s="279"/>
      <c r="AS82" s="279"/>
    </row>
    <row r="83" ht="14.25" customHeight="1">
      <c r="AO83" s="279"/>
      <c r="AS83" s="279"/>
    </row>
    <row r="84" ht="14.25" customHeight="1">
      <c r="AO84" s="279"/>
      <c r="AS84" s="279"/>
    </row>
    <row r="85" ht="14.25" customHeight="1">
      <c r="AO85" s="279"/>
      <c r="AS85" s="279"/>
    </row>
    <row r="86" ht="14.25" customHeight="1">
      <c r="AO86" s="279"/>
      <c r="AS86" s="279"/>
    </row>
    <row r="87" ht="14.25" customHeight="1">
      <c r="AO87" s="279"/>
      <c r="AS87" s="279"/>
    </row>
    <row r="88" ht="14.25" customHeight="1">
      <c r="AO88" s="279"/>
      <c r="AS88" s="279"/>
    </row>
    <row r="89" ht="14.25" customHeight="1">
      <c r="AO89" s="279"/>
      <c r="AS89" s="279"/>
    </row>
    <row r="90" ht="14.25" customHeight="1">
      <c r="AO90" s="279"/>
      <c r="AS90" s="279"/>
    </row>
    <row r="91" ht="14.25" customHeight="1">
      <c r="AO91" s="279"/>
      <c r="AS91" s="279"/>
    </row>
    <row r="92" ht="14.25" customHeight="1">
      <c r="AO92" s="279"/>
      <c r="AS92" s="279"/>
    </row>
    <row r="93" ht="14.25" customHeight="1">
      <c r="AO93" s="279"/>
      <c r="AS93" s="279"/>
    </row>
    <row r="94" ht="14.25" customHeight="1">
      <c r="AO94" s="279"/>
      <c r="AS94" s="279"/>
    </row>
    <row r="95" ht="14.25" customHeight="1">
      <c r="AO95" s="279"/>
      <c r="AS95" s="279"/>
    </row>
    <row r="96" ht="14.25" customHeight="1">
      <c r="AO96" s="279"/>
      <c r="AS96" s="279"/>
    </row>
    <row r="97" ht="14.25" customHeight="1">
      <c r="AO97" s="279"/>
      <c r="AS97" s="279"/>
    </row>
    <row r="98" ht="14.25" customHeight="1">
      <c r="AO98" s="279"/>
      <c r="AS98" s="279"/>
    </row>
    <row r="99" ht="14.25" customHeight="1">
      <c r="AO99" s="279"/>
      <c r="AS99" s="279"/>
    </row>
    <row r="100" ht="14.25" customHeight="1">
      <c r="AO100" s="279"/>
      <c r="AS100" s="279"/>
    </row>
    <row r="101" ht="14.25" customHeight="1">
      <c r="AO101" s="279"/>
      <c r="AS101" s="279"/>
    </row>
    <row r="102" ht="14.25" customHeight="1">
      <c r="AO102" s="279"/>
      <c r="AS102" s="279"/>
    </row>
    <row r="103" ht="14.25" customHeight="1">
      <c r="AO103" s="279"/>
      <c r="AS103" s="279"/>
    </row>
    <row r="104" ht="14.25" customHeight="1">
      <c r="AO104" s="279"/>
      <c r="AS104" s="279"/>
    </row>
    <row r="105" ht="14.25" customHeight="1">
      <c r="AO105" s="279"/>
      <c r="AS105" s="279"/>
    </row>
    <row r="106" ht="14.25" customHeight="1">
      <c r="AO106" s="279"/>
      <c r="AS106" s="279"/>
    </row>
    <row r="107" ht="14.25" customHeight="1">
      <c r="AO107" s="279"/>
      <c r="AS107" s="279"/>
    </row>
    <row r="108" ht="14.25" customHeight="1">
      <c r="AO108" s="279"/>
      <c r="AS108" s="279"/>
    </row>
    <row r="109" ht="14.25" customHeight="1">
      <c r="AO109" s="279"/>
      <c r="AS109" s="279"/>
    </row>
    <row r="110" ht="14.25" customHeight="1">
      <c r="AO110" s="279"/>
      <c r="AS110" s="279"/>
    </row>
    <row r="111" ht="14.25" customHeight="1">
      <c r="AO111" s="279"/>
      <c r="AS111" s="279"/>
    </row>
    <row r="112" ht="14.25" customHeight="1">
      <c r="AO112" s="279"/>
      <c r="AS112" s="279"/>
    </row>
    <row r="113" ht="14.25" customHeight="1">
      <c r="AO113" s="279"/>
      <c r="AS113" s="279"/>
    </row>
    <row r="114" ht="14.25" customHeight="1">
      <c r="AO114" s="279"/>
      <c r="AS114" s="279"/>
    </row>
    <row r="115" ht="14.25" customHeight="1">
      <c r="AO115" s="279"/>
      <c r="AS115" s="279"/>
    </row>
    <row r="116" ht="14.25" customHeight="1">
      <c r="AO116" s="279"/>
      <c r="AS116" s="279"/>
    </row>
    <row r="117" ht="14.25" customHeight="1">
      <c r="AO117" s="279"/>
      <c r="AS117" s="279"/>
    </row>
    <row r="118" ht="14.25" customHeight="1">
      <c r="AO118" s="279"/>
      <c r="AS118" s="279"/>
    </row>
    <row r="119" ht="14.25" customHeight="1">
      <c r="AO119" s="279"/>
      <c r="AS119" s="279"/>
    </row>
    <row r="120" ht="14.25" customHeight="1">
      <c r="AO120" s="279"/>
      <c r="AS120" s="279"/>
    </row>
    <row r="121" ht="14.25" customHeight="1">
      <c r="AO121" s="279"/>
      <c r="AS121" s="279"/>
    </row>
    <row r="122" ht="14.25" customHeight="1">
      <c r="AO122" s="279"/>
      <c r="AS122" s="279"/>
    </row>
    <row r="123" ht="14.25" customHeight="1">
      <c r="AO123" s="279"/>
      <c r="AS123" s="279"/>
    </row>
    <row r="124" ht="14.25" customHeight="1">
      <c r="AO124" s="279"/>
      <c r="AS124" s="279"/>
    </row>
    <row r="125" ht="14.25" customHeight="1">
      <c r="AO125" s="279"/>
      <c r="AS125" s="279"/>
    </row>
    <row r="126" ht="14.25" customHeight="1">
      <c r="AO126" s="279"/>
      <c r="AS126" s="279"/>
    </row>
    <row r="127" ht="14.25" customHeight="1">
      <c r="AO127" s="279"/>
      <c r="AS127" s="279"/>
    </row>
    <row r="128" ht="14.25" customHeight="1">
      <c r="AO128" s="279"/>
      <c r="AS128" s="279"/>
    </row>
    <row r="129" ht="14.25" customHeight="1">
      <c r="AO129" s="279"/>
      <c r="AS129" s="279"/>
    </row>
    <row r="130" ht="14.25" customHeight="1">
      <c r="AO130" s="279"/>
      <c r="AS130" s="279"/>
    </row>
    <row r="131" ht="14.25" customHeight="1">
      <c r="AO131" s="279"/>
      <c r="AS131" s="279"/>
    </row>
    <row r="132" ht="14.25" customHeight="1">
      <c r="AO132" s="279"/>
      <c r="AS132" s="279"/>
    </row>
    <row r="133" ht="14.25" customHeight="1">
      <c r="AO133" s="279"/>
      <c r="AS133" s="279"/>
    </row>
    <row r="134" ht="14.25" customHeight="1">
      <c r="AO134" s="279"/>
      <c r="AS134" s="279"/>
    </row>
    <row r="135" ht="14.25" customHeight="1">
      <c r="AO135" s="279"/>
      <c r="AS135" s="279"/>
    </row>
    <row r="136" ht="14.25" customHeight="1">
      <c r="AO136" s="279"/>
      <c r="AS136" s="279"/>
    </row>
    <row r="137" ht="14.25" customHeight="1">
      <c r="AO137" s="279"/>
      <c r="AS137" s="279"/>
    </row>
    <row r="138" ht="14.25" customHeight="1">
      <c r="AO138" s="279"/>
      <c r="AS138" s="279"/>
    </row>
    <row r="139" ht="14.25" customHeight="1">
      <c r="AO139" s="279"/>
      <c r="AS139" s="279"/>
    </row>
    <row r="140" ht="14.25" customHeight="1">
      <c r="AO140" s="279"/>
      <c r="AS140" s="279"/>
    </row>
    <row r="141" ht="14.25" customHeight="1">
      <c r="AO141" s="279"/>
      <c r="AS141" s="279"/>
    </row>
    <row r="142" ht="14.25" customHeight="1">
      <c r="AO142" s="279"/>
      <c r="AS142" s="279"/>
    </row>
    <row r="143" ht="14.25" customHeight="1">
      <c r="AO143" s="279"/>
      <c r="AS143" s="279"/>
    </row>
    <row r="144" ht="14.25" customHeight="1">
      <c r="AO144" s="279"/>
      <c r="AS144" s="279"/>
    </row>
    <row r="145" ht="14.25" customHeight="1">
      <c r="AO145" s="279"/>
      <c r="AS145" s="279"/>
    </row>
    <row r="146" ht="14.25" customHeight="1">
      <c r="AO146" s="279"/>
      <c r="AS146" s="279"/>
    </row>
    <row r="147" ht="14.25" customHeight="1">
      <c r="AO147" s="279"/>
      <c r="AS147" s="279"/>
    </row>
    <row r="148" ht="14.25" customHeight="1">
      <c r="AO148" s="279"/>
      <c r="AS148" s="279"/>
    </row>
    <row r="149" ht="14.25" customHeight="1">
      <c r="AO149" s="279"/>
      <c r="AS149" s="279"/>
    </row>
    <row r="150" ht="14.25" customHeight="1">
      <c r="AO150" s="279"/>
      <c r="AS150" s="279"/>
    </row>
    <row r="151" ht="14.25" customHeight="1">
      <c r="AO151" s="279"/>
      <c r="AS151" s="279"/>
    </row>
    <row r="152" ht="14.25" customHeight="1">
      <c r="AO152" s="279"/>
      <c r="AS152" s="279"/>
    </row>
    <row r="153" ht="14.25" customHeight="1">
      <c r="AO153" s="279"/>
      <c r="AS153" s="279"/>
    </row>
    <row r="154" ht="14.25" customHeight="1">
      <c r="AO154" s="279"/>
      <c r="AS154" s="279"/>
    </row>
    <row r="155" ht="14.25" customHeight="1">
      <c r="AO155" s="279"/>
      <c r="AS155" s="279"/>
    </row>
    <row r="156" ht="14.25" customHeight="1">
      <c r="AO156" s="279"/>
      <c r="AS156" s="279"/>
    </row>
    <row r="157" ht="14.25" customHeight="1">
      <c r="AO157" s="279"/>
      <c r="AS157" s="279"/>
    </row>
    <row r="158" ht="14.25" customHeight="1">
      <c r="AO158" s="279"/>
      <c r="AS158" s="279"/>
    </row>
    <row r="159" ht="14.25" customHeight="1">
      <c r="AO159" s="279"/>
      <c r="AS159" s="279"/>
    </row>
    <row r="160" ht="14.25" customHeight="1">
      <c r="AO160" s="279"/>
      <c r="AS160" s="279"/>
    </row>
    <row r="161" ht="14.25" customHeight="1">
      <c r="AO161" s="279"/>
      <c r="AS161" s="279"/>
    </row>
    <row r="162" ht="14.25" customHeight="1">
      <c r="AO162" s="279"/>
      <c r="AS162" s="279"/>
    </row>
    <row r="163" ht="14.25" customHeight="1">
      <c r="AO163" s="279"/>
      <c r="AS163" s="279"/>
    </row>
    <row r="164" ht="14.25" customHeight="1">
      <c r="AO164" s="279"/>
      <c r="AS164" s="279"/>
    </row>
    <row r="165" ht="14.25" customHeight="1">
      <c r="AO165" s="279"/>
      <c r="AS165" s="279"/>
    </row>
    <row r="166" ht="14.25" customHeight="1">
      <c r="AO166" s="279"/>
      <c r="AS166" s="279"/>
    </row>
    <row r="167" ht="14.25" customHeight="1">
      <c r="AO167" s="279"/>
      <c r="AS167" s="279"/>
    </row>
    <row r="168" ht="14.25" customHeight="1">
      <c r="AO168" s="279"/>
      <c r="AS168" s="279"/>
    </row>
    <row r="169" ht="14.25" customHeight="1">
      <c r="AO169" s="279"/>
      <c r="AS169" s="279"/>
    </row>
    <row r="170" ht="14.25" customHeight="1">
      <c r="AO170" s="279"/>
      <c r="AS170" s="279"/>
    </row>
    <row r="171" ht="14.25" customHeight="1">
      <c r="AO171" s="279"/>
      <c r="AS171" s="279"/>
    </row>
    <row r="172" ht="14.25" customHeight="1">
      <c r="AO172" s="279"/>
      <c r="AS172" s="279"/>
    </row>
    <row r="173" ht="14.25" customHeight="1">
      <c r="AO173" s="279"/>
      <c r="AS173" s="279"/>
    </row>
    <row r="174" ht="14.25" customHeight="1">
      <c r="AO174" s="279"/>
      <c r="AS174" s="279"/>
    </row>
    <row r="175" ht="14.25" customHeight="1">
      <c r="AO175" s="279"/>
      <c r="AS175" s="279"/>
    </row>
    <row r="176" ht="14.25" customHeight="1">
      <c r="AO176" s="279"/>
      <c r="AS176" s="279"/>
    </row>
    <row r="177" ht="14.25" customHeight="1">
      <c r="AO177" s="279"/>
      <c r="AS177" s="279"/>
    </row>
    <row r="178" ht="14.25" customHeight="1">
      <c r="AO178" s="279"/>
      <c r="AS178" s="279"/>
    </row>
    <row r="179" ht="14.25" customHeight="1">
      <c r="AO179" s="279"/>
      <c r="AS179" s="279"/>
    </row>
    <row r="180" ht="14.25" customHeight="1">
      <c r="AO180" s="279"/>
      <c r="AS180" s="279"/>
    </row>
    <row r="181" ht="14.25" customHeight="1">
      <c r="AO181" s="279"/>
      <c r="AS181" s="279"/>
    </row>
    <row r="182" ht="14.25" customHeight="1">
      <c r="AO182" s="279"/>
      <c r="AS182" s="279"/>
    </row>
    <row r="183" ht="14.25" customHeight="1">
      <c r="AO183" s="279"/>
      <c r="AS183" s="279"/>
    </row>
    <row r="184" ht="14.25" customHeight="1">
      <c r="AO184" s="279"/>
      <c r="AS184" s="279"/>
    </row>
    <row r="185" ht="14.25" customHeight="1">
      <c r="AO185" s="279"/>
      <c r="AS185" s="279"/>
    </row>
    <row r="186" ht="14.25" customHeight="1">
      <c r="AO186" s="279"/>
      <c r="AS186" s="279"/>
    </row>
    <row r="187" ht="14.25" customHeight="1">
      <c r="AO187" s="279"/>
      <c r="AS187" s="279"/>
    </row>
    <row r="188" ht="14.25" customHeight="1">
      <c r="AO188" s="279"/>
      <c r="AS188" s="279"/>
    </row>
    <row r="189" ht="14.25" customHeight="1">
      <c r="AO189" s="279"/>
      <c r="AS189" s="279"/>
    </row>
    <row r="190" ht="14.25" customHeight="1">
      <c r="AO190" s="279"/>
      <c r="AS190" s="279"/>
    </row>
    <row r="191" ht="14.25" customHeight="1">
      <c r="AO191" s="279"/>
      <c r="AS191" s="279"/>
    </row>
    <row r="192" ht="14.25" customHeight="1">
      <c r="AO192" s="279"/>
      <c r="AS192" s="279"/>
    </row>
    <row r="193" ht="14.25" customHeight="1">
      <c r="AO193" s="279"/>
      <c r="AS193" s="279"/>
    </row>
    <row r="194" ht="14.25" customHeight="1">
      <c r="AO194" s="279"/>
      <c r="AS194" s="279"/>
    </row>
    <row r="195" ht="14.25" customHeight="1">
      <c r="AO195" s="279"/>
      <c r="AS195" s="279"/>
    </row>
    <row r="196" ht="14.25" customHeight="1">
      <c r="AO196" s="279"/>
      <c r="AS196" s="279"/>
    </row>
    <row r="197" ht="14.25" customHeight="1">
      <c r="AO197" s="279"/>
      <c r="AS197" s="279"/>
    </row>
    <row r="198" ht="14.25" customHeight="1">
      <c r="AO198" s="279"/>
      <c r="AS198" s="279"/>
    </row>
    <row r="199" ht="14.25" customHeight="1">
      <c r="AO199" s="279"/>
      <c r="AS199" s="279"/>
    </row>
    <row r="200" ht="14.25" customHeight="1">
      <c r="AO200" s="279"/>
      <c r="AS200" s="279"/>
    </row>
    <row r="201" ht="14.25" customHeight="1">
      <c r="AO201" s="279"/>
      <c r="AS201" s="279"/>
    </row>
    <row r="202" ht="14.25" customHeight="1">
      <c r="AO202" s="279"/>
      <c r="AS202" s="279"/>
    </row>
    <row r="203" ht="14.25" customHeight="1">
      <c r="AO203" s="279"/>
      <c r="AS203" s="279"/>
    </row>
    <row r="204" ht="14.25" customHeight="1">
      <c r="AO204" s="279"/>
      <c r="AS204" s="279"/>
    </row>
    <row r="205" ht="14.25" customHeight="1">
      <c r="AO205" s="279"/>
      <c r="AS205" s="279"/>
    </row>
    <row r="206" ht="14.25" customHeight="1">
      <c r="AO206" s="279"/>
      <c r="AS206" s="279"/>
    </row>
    <row r="207" ht="14.25" customHeight="1">
      <c r="AO207" s="279"/>
      <c r="AS207" s="279"/>
    </row>
    <row r="208" ht="14.25" customHeight="1">
      <c r="AO208" s="279"/>
      <c r="AS208" s="279"/>
    </row>
    <row r="209" ht="14.25" customHeight="1">
      <c r="AO209" s="279"/>
      <c r="AS209" s="279"/>
    </row>
    <row r="210" ht="14.25" customHeight="1">
      <c r="AO210" s="279"/>
      <c r="AS210" s="279"/>
    </row>
    <row r="211" ht="14.25" customHeight="1">
      <c r="AO211" s="279"/>
      <c r="AS211" s="279"/>
    </row>
    <row r="212" ht="14.25" customHeight="1">
      <c r="AO212" s="279"/>
      <c r="AS212" s="279"/>
    </row>
    <row r="213" ht="14.25" customHeight="1">
      <c r="AO213" s="279"/>
      <c r="AS213" s="279"/>
    </row>
    <row r="214" ht="14.25" customHeight="1">
      <c r="AO214" s="279"/>
      <c r="AS214" s="279"/>
    </row>
    <row r="215" ht="14.25" customHeight="1">
      <c r="AO215" s="279"/>
      <c r="AS215" s="279"/>
    </row>
    <row r="216" ht="14.25" customHeight="1">
      <c r="AO216" s="279"/>
      <c r="AS216" s="279"/>
    </row>
    <row r="217" ht="14.25" customHeight="1">
      <c r="AO217" s="279"/>
      <c r="AS217" s="279"/>
    </row>
    <row r="218" ht="14.25" customHeight="1">
      <c r="AO218" s="279"/>
      <c r="AS218" s="279"/>
    </row>
    <row r="219" ht="14.25" customHeight="1">
      <c r="AO219" s="279"/>
      <c r="AS219" s="279"/>
    </row>
    <row r="220" ht="14.25" customHeight="1">
      <c r="AO220" s="279"/>
      <c r="AS220" s="279"/>
    </row>
    <row r="221" ht="14.25" customHeight="1">
      <c r="AO221" s="279"/>
      <c r="AS221" s="279"/>
    </row>
    <row r="222" ht="14.25" customHeight="1">
      <c r="AO222" s="279"/>
      <c r="AS222" s="279"/>
    </row>
    <row r="223" ht="14.25" customHeight="1">
      <c r="AO223" s="279"/>
      <c r="AS223" s="279"/>
    </row>
    <row r="224" ht="14.25" customHeight="1">
      <c r="AO224" s="279"/>
      <c r="AS224" s="279"/>
    </row>
    <row r="225" ht="14.25" customHeight="1">
      <c r="AO225" s="279"/>
      <c r="AS225" s="279"/>
    </row>
    <row r="226" ht="14.25" customHeight="1">
      <c r="AO226" s="279"/>
      <c r="AS226" s="279"/>
    </row>
    <row r="227" ht="14.25" customHeight="1">
      <c r="AO227" s="279"/>
      <c r="AS227" s="279"/>
    </row>
    <row r="228" ht="14.25" customHeight="1">
      <c r="AO228" s="279"/>
      <c r="AS228" s="279"/>
    </row>
    <row r="229" ht="14.25" customHeight="1">
      <c r="AO229" s="279"/>
      <c r="AS229" s="279"/>
    </row>
    <row r="230" ht="14.25" customHeight="1">
      <c r="AO230" s="279"/>
      <c r="AS230" s="279"/>
    </row>
    <row r="231" ht="14.25" customHeight="1">
      <c r="AO231" s="279"/>
      <c r="AS231" s="279"/>
    </row>
    <row r="232" ht="14.25" customHeight="1">
      <c r="AO232" s="279"/>
      <c r="AS232" s="279"/>
    </row>
    <row r="233" ht="14.25" customHeight="1">
      <c r="AO233" s="279"/>
      <c r="AS233" s="279"/>
    </row>
    <row r="234" ht="14.25" customHeight="1">
      <c r="AO234" s="279"/>
      <c r="AS234" s="279"/>
    </row>
    <row r="235" ht="14.25" customHeight="1">
      <c r="AO235" s="279"/>
      <c r="AS235" s="279"/>
    </row>
    <row r="236" ht="14.25" customHeight="1">
      <c r="AO236" s="279"/>
      <c r="AS236" s="279"/>
    </row>
    <row r="237" ht="14.25" customHeight="1">
      <c r="AO237" s="279"/>
      <c r="AS237" s="279"/>
    </row>
    <row r="238" ht="14.25" customHeight="1">
      <c r="AO238" s="279"/>
      <c r="AS238" s="279"/>
    </row>
    <row r="239" ht="14.25" customHeight="1">
      <c r="AO239" s="279"/>
      <c r="AS239" s="279"/>
    </row>
    <row r="240" ht="14.25" customHeight="1">
      <c r="AO240" s="279"/>
      <c r="AS240" s="279"/>
    </row>
    <row r="241" ht="14.25" customHeight="1">
      <c r="AO241" s="279"/>
      <c r="AS241" s="279"/>
    </row>
    <row r="242" ht="14.25" customHeight="1">
      <c r="AO242" s="279"/>
      <c r="AS242" s="279"/>
    </row>
    <row r="243" ht="14.25" customHeight="1">
      <c r="AO243" s="279"/>
      <c r="AS243" s="279"/>
    </row>
    <row r="244" ht="14.25" customHeight="1">
      <c r="AO244" s="279"/>
      <c r="AS244" s="279"/>
    </row>
    <row r="245" ht="14.25" customHeight="1">
      <c r="AO245" s="279"/>
      <c r="AS245" s="279"/>
    </row>
    <row r="246" ht="14.25" customHeight="1">
      <c r="AO246" s="279"/>
      <c r="AS246" s="279"/>
    </row>
    <row r="247" ht="14.25" customHeight="1">
      <c r="AO247" s="279"/>
      <c r="AS247" s="279"/>
    </row>
    <row r="248" ht="14.25" customHeight="1">
      <c r="AO248" s="279"/>
      <c r="AS248" s="279"/>
    </row>
    <row r="249" ht="14.25" customHeight="1">
      <c r="AO249" s="279"/>
      <c r="AS249" s="279"/>
    </row>
    <row r="250" ht="14.25" customHeight="1">
      <c r="AO250" s="279"/>
      <c r="AS250" s="279"/>
    </row>
    <row r="251" ht="14.25" customHeight="1">
      <c r="AO251" s="279"/>
      <c r="AS251" s="279"/>
    </row>
    <row r="252" ht="14.25" customHeight="1">
      <c r="AO252" s="279"/>
      <c r="AS252" s="279"/>
    </row>
    <row r="253" ht="14.25" customHeight="1">
      <c r="AO253" s="279"/>
      <c r="AS253" s="279"/>
    </row>
    <row r="254" ht="14.25" customHeight="1">
      <c r="AO254" s="279"/>
      <c r="AS254" s="279"/>
    </row>
    <row r="255" ht="14.25" customHeight="1">
      <c r="AO255" s="279"/>
      <c r="AS255" s="279"/>
    </row>
    <row r="256" ht="14.25" customHeight="1">
      <c r="AO256" s="279"/>
      <c r="AS256" s="279"/>
    </row>
    <row r="257" ht="14.25" customHeight="1">
      <c r="AO257" s="279"/>
      <c r="AS257" s="27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02">
    <mergeCell ref="H3:J3"/>
    <mergeCell ref="H4:J4"/>
    <mergeCell ref="O4:P4"/>
    <mergeCell ref="Q4:R4"/>
    <mergeCell ref="S4:T4"/>
    <mergeCell ref="U4:V4"/>
    <mergeCell ref="W4:X4"/>
    <mergeCell ref="Y4:Z4"/>
    <mergeCell ref="AA4:AB4"/>
    <mergeCell ref="AC4:AD4"/>
    <mergeCell ref="AE4:AF4"/>
    <mergeCell ref="AG4:AH4"/>
    <mergeCell ref="C5:E5"/>
    <mergeCell ref="H5:J5"/>
    <mergeCell ref="N5:N6"/>
    <mergeCell ref="O5:X5"/>
    <mergeCell ref="O6:X6"/>
    <mergeCell ref="Y5:AH5"/>
    <mergeCell ref="Y6:AH6"/>
    <mergeCell ref="N7:N8"/>
    <mergeCell ref="O7:P7"/>
    <mergeCell ref="Q7:R7"/>
    <mergeCell ref="S7:T7"/>
    <mergeCell ref="U7:V7"/>
    <mergeCell ref="W7:X7"/>
    <mergeCell ref="Y7:Z7"/>
    <mergeCell ref="AA7:AB7"/>
    <mergeCell ref="AC7:AD7"/>
    <mergeCell ref="AE7:AF7"/>
    <mergeCell ref="C4:E4"/>
    <mergeCell ref="A8:C8"/>
    <mergeCell ref="D8:M8"/>
    <mergeCell ref="O8:P8"/>
    <mergeCell ref="U8:V8"/>
    <mergeCell ref="W8:X8"/>
    <mergeCell ref="Y8:Z8"/>
    <mergeCell ref="AA8:AB8"/>
    <mergeCell ref="AA10:AB10"/>
    <mergeCell ref="AC10:AD10"/>
    <mergeCell ref="AE10:AF10"/>
    <mergeCell ref="AC8:AD8"/>
    <mergeCell ref="AE8:AF8"/>
    <mergeCell ref="D9:J9"/>
    <mergeCell ref="U9:V9"/>
    <mergeCell ref="M9:M11"/>
    <mergeCell ref="N10:N11"/>
    <mergeCell ref="Q8:R8"/>
    <mergeCell ref="S8:T8"/>
    <mergeCell ref="K9:K11"/>
    <mergeCell ref="L9:L11"/>
    <mergeCell ref="O9:P9"/>
    <mergeCell ref="Q9:R9"/>
    <mergeCell ref="S9:T9"/>
    <mergeCell ref="C3:E3"/>
    <mergeCell ref="A9:A10"/>
    <mergeCell ref="B9:B10"/>
    <mergeCell ref="AG10:AH10"/>
    <mergeCell ref="AK10:AO10"/>
    <mergeCell ref="A1:AT1"/>
    <mergeCell ref="A2:AT2"/>
    <mergeCell ref="O3:AH3"/>
    <mergeCell ref="AI3:AI10"/>
    <mergeCell ref="AK3:AT8"/>
    <mergeCell ref="AG7:AH7"/>
    <mergeCell ref="AG8:AH8"/>
    <mergeCell ref="AP10:AT10"/>
    <mergeCell ref="T45:U45"/>
    <mergeCell ref="T46:U46"/>
    <mergeCell ref="S47:S48"/>
    <mergeCell ref="T47:U48"/>
    <mergeCell ref="R49:R51"/>
    <mergeCell ref="S49:S51"/>
    <mergeCell ref="T49:U51"/>
    <mergeCell ref="O10:P10"/>
    <mergeCell ref="Q10:R10"/>
    <mergeCell ref="C44:D44"/>
    <mergeCell ref="F44:H44"/>
    <mergeCell ref="J44:K44"/>
    <mergeCell ref="F45:G45"/>
    <mergeCell ref="R47:R48"/>
    <mergeCell ref="W9:X9"/>
    <mergeCell ref="Y9:Z9"/>
    <mergeCell ref="AA9:AB9"/>
    <mergeCell ref="AC9:AD9"/>
    <mergeCell ref="AE9:AF9"/>
    <mergeCell ref="AG9:AH9"/>
    <mergeCell ref="AK9:AT9"/>
    <mergeCell ref="AU9:AV10"/>
    <mergeCell ref="AU40:AV40"/>
    <mergeCell ref="AL41:AT41"/>
    <mergeCell ref="S10:T10"/>
    <mergeCell ref="U10:V10"/>
    <mergeCell ref="W10:X10"/>
    <mergeCell ref="Y10:Z10"/>
    <mergeCell ref="B46:B49"/>
    <mergeCell ref="B50:B56"/>
    <mergeCell ref="R52:R54"/>
    <mergeCell ref="S52:S54"/>
    <mergeCell ref="T52:U54"/>
    <mergeCell ref="R55:R56"/>
    <mergeCell ref="S55:S56"/>
    <mergeCell ref="T55:U56"/>
  </mergeCells>
  <conditionalFormatting sqref="P12:P38">
    <cfRule type="cellIs" dxfId="0" priority="1" operator="equal">
      <formula>2</formula>
    </cfRule>
  </conditionalFormatting>
  <conditionalFormatting sqref="X12:X38">
    <cfRule type="cellIs" dxfId="0" priority="2" operator="equal">
      <formula>2</formula>
    </cfRule>
  </conditionalFormatting>
  <conditionalFormatting sqref="X12:X38">
    <cfRule type="cellIs" dxfId="0" priority="3" operator="equal">
      <formula>2</formula>
    </cfRule>
  </conditionalFormatting>
  <conditionalFormatting sqref="Z12:Z38">
    <cfRule type="cellIs" dxfId="0" priority="4" operator="equal">
      <formula>2</formula>
    </cfRule>
  </conditionalFormatting>
  <conditionalFormatting sqref="AH12:AH38">
    <cfRule type="cellIs" dxfId="0" priority="5" operator="equal">
      <formula>2</formula>
    </cfRule>
  </conditionalFormatting>
  <conditionalFormatting sqref="AH12:AH38">
    <cfRule type="cellIs" dxfId="0" priority="6" operator="equal">
      <formula>2</formula>
    </cfRule>
  </conditionalFormatting>
  <conditionalFormatting sqref="O12:V38">
    <cfRule type="cellIs" dxfId="0" priority="7" operator="equal">
      <formula>1</formula>
    </cfRule>
  </conditionalFormatting>
  <conditionalFormatting sqref="O12:V38">
    <cfRule type="cellIs" dxfId="0" priority="8" operator="equal">
      <formula>2</formula>
    </cfRule>
  </conditionalFormatting>
  <conditionalFormatting sqref="W12:X38">
    <cfRule type="cellIs" dxfId="0" priority="9" operator="equal">
      <formula>1</formula>
    </cfRule>
  </conditionalFormatting>
  <conditionalFormatting sqref="W12:X38">
    <cfRule type="cellIs" dxfId="0" priority="10" operator="equal">
      <formula>2</formula>
    </cfRule>
  </conditionalFormatting>
  <conditionalFormatting sqref="Y12:AF38">
    <cfRule type="cellIs" dxfId="0" priority="11" operator="equal">
      <formula>1</formula>
    </cfRule>
  </conditionalFormatting>
  <conditionalFormatting sqref="Y12:AF38">
    <cfRule type="cellIs" dxfId="0" priority="12" operator="equal">
      <formula>2</formula>
    </cfRule>
  </conditionalFormatting>
  <conditionalFormatting sqref="AG12:AH38">
    <cfRule type="cellIs" dxfId="0" priority="13" operator="equal">
      <formula>1</formula>
    </cfRule>
  </conditionalFormatting>
  <conditionalFormatting sqref="AG12:AH38">
    <cfRule type="cellIs" dxfId="0" priority="14" operator="equal">
      <formula>2</formula>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2020-09-08T06:25:00Z</dcterms:created>
  <dc:creator>HP</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1752BC1F43164CD7B964B11672F5DF97</vt:lpwstr>
  </property>
  <property fmtid="{D5CDD505-2E9C-101B-9397-08002B2CF9AE}" pid="3" name="KSOProductBuildVer">
    <vt:lpwstr>1033-11.2.0.10382</vt:lpwstr>
  </property>
</Properties>
</file>