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0" yWindow="680" windowWidth="21460" windowHeight="14540" activeTab="0"/>
  </bookViews>
  <sheets>
    <sheet name="Form Rekap Nilai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<sst xmlns="http://schemas.openxmlformats.org/spreadsheetml/2006/main" count="133" uniqueCount="106">
  <si>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FM-UAD-PBM-04-14/R1</t>
  </si>
  <si>
    <t>FORM NILAI LENGKAP</t>
  </si>
  <si>
    <t>Fakultas</t>
  </si>
  <si>
    <t>: Sains dan Teknologi Terapan</t>
  </si>
  <si>
    <t>Matakuliah</t>
  </si>
  <si>
    <t>: Algoritma dan Pemrograman</t>
  </si>
  <si>
    <t>Program Studi</t>
  </si>
  <si>
    <t>: Matematika</t>
  </si>
  <si>
    <t>Kode/SKS/Semester</t>
  </si>
  <si>
    <t>: 231510331 / 2 / 1</t>
  </si>
  <si>
    <t>Tahun Akademik</t>
  </si>
  <si>
    <t>: 2023/2024</t>
  </si>
  <si>
    <t>Dosen</t>
  </si>
  <si>
    <t>: Iwan Tri Riyadi Yanto, S.Si., MIT.,Ph.D.</t>
  </si>
  <si>
    <t>: A</t>
  </si>
  <si>
    <t>No</t>
  </si>
  <si>
    <t>NIM</t>
  </si>
  <si>
    <t>Nama Mahasiswa</t>
  </si>
  <si>
    <t>Nilai</t>
  </si>
  <si>
    <t>Prosentase Nilai (%)</t>
  </si>
  <si>
    <t>Tugas</t>
  </si>
  <si>
    <t>Kuis</t>
  </si>
  <si>
    <t>Kehadiran</t>
  </si>
  <si>
    <t>Sikap</t>
  </si>
  <si>
    <t>Lain-lain*</t>
  </si>
  <si>
    <t>UTS</t>
  </si>
  <si>
    <t>UAS</t>
  </si>
  <si>
    <t>NA (Angka)</t>
  </si>
  <si>
    <t>Huruf (PAP)</t>
  </si>
  <si>
    <t>2200015006</t>
  </si>
  <si>
    <t>MUHAMMAD MUJAHID AL-MAKKY</t>
  </si>
  <si>
    <t>2300015003</t>
  </si>
  <si>
    <t>ALYSSA ZAHRA MAHARANI ASRIANDY</t>
  </si>
  <si>
    <t>2300015004</t>
  </si>
  <si>
    <t>SHILA WIGATI</t>
  </si>
  <si>
    <t>2300015005</t>
  </si>
  <si>
    <t>AISYAH NURUL IHSAN</t>
  </si>
  <si>
    <t>2300015008</t>
  </si>
  <si>
    <t>DELLA ASTA LUSIANA</t>
  </si>
  <si>
    <t>2300015009</t>
  </si>
  <si>
    <t>MARSYA MEILY AULIA</t>
  </si>
  <si>
    <t>2300015010</t>
  </si>
  <si>
    <t>SYAKIRA NAYA AZ-ZIKRA</t>
  </si>
  <si>
    <t>2300015011</t>
  </si>
  <si>
    <t>CINTA PUTRI JAYANTI</t>
  </si>
  <si>
    <t>2300015012</t>
  </si>
  <si>
    <t>ARSYAD NUR FAALIH</t>
  </si>
  <si>
    <t>2300015013</t>
  </si>
  <si>
    <t>ALDA PUTRI SALSABILA</t>
  </si>
  <si>
    <t>2300015014</t>
  </si>
  <si>
    <t>SARTIKA RAMADANI SAFITRI</t>
  </si>
  <si>
    <t>2315015016</t>
  </si>
  <si>
    <t>WIDIA SARI HANDINI</t>
  </si>
  <si>
    <t>2315015017</t>
  </si>
  <si>
    <t>SOBAR MUBAROKAH</t>
  </si>
  <si>
    <t>2338015015</t>
  </si>
  <si>
    <t>FIDYA RAIHANA SALSABILA</t>
  </si>
  <si>
    <t>SELESAI</t>
  </si>
  <si>
    <t xml:space="preserve">Yogyakarta, </t>
  </si>
  <si>
    <t>Dosen Pengampu,</t>
  </si>
  <si>
    <t>Iwan Tri Riyadi Yanto, S.Si., MIT.,Ph.D.</t>
  </si>
  <si>
    <t>Batas Nilai</t>
  </si>
  <si>
    <t>Statistik:</t>
  </si>
  <si>
    <t>Metode PAP</t>
  </si>
  <si>
    <t>Metode PAN</t>
  </si>
  <si>
    <t>Distribusi Nilai</t>
  </si>
  <si>
    <t>Mean (M)</t>
  </si>
  <si>
    <t>Batas Bawah Nilai</t>
  </si>
  <si>
    <t>PAP</t>
  </si>
  <si>
    <t>PAN</t>
  </si>
  <si>
    <t>Standar Deviasi (SD)</t>
  </si>
  <si>
    <t>E</t>
  </si>
  <si>
    <t>-</t>
  </si>
  <si>
    <t>A</t>
  </si>
  <si>
    <t>D</t>
  </si>
  <si>
    <t>M - (1,5*SD)</t>
  </si>
  <si>
    <t>A-</t>
  </si>
  <si>
    <t>D+</t>
  </si>
  <si>
    <t>M - (0,5*SD)</t>
  </si>
  <si>
    <t>B+</t>
  </si>
  <si>
    <t>C-</t>
  </si>
  <si>
    <t>M - (0,3*SD)</t>
  </si>
  <si>
    <t>B</t>
  </si>
  <si>
    <t>C</t>
  </si>
  <si>
    <t>M - (0,1*SD)</t>
  </si>
  <si>
    <t>B-</t>
  </si>
  <si>
    <t>C+</t>
  </si>
  <si>
    <t>M + (0,1*SD)</t>
  </si>
  <si>
    <t>M + (0,3*SD)</t>
  </si>
  <si>
    <t>M + (0,5*SD)</t>
  </si>
  <si>
    <t>M + (0,8*SD)</t>
  </si>
  <si>
    <t>M + (1,2*SD)</t>
  </si>
  <si>
    <t>M + (1,5*SD)</t>
  </si>
  <si>
    <t>Jumlah</t>
  </si>
  <si>
    <t>Petunjuk:</t>
  </si>
  <si>
    <t>1. Gantilah angka prosentase (sel D11-J11) sesuai SAP masing-masing</t>
  </si>
  <si>
    <t>2. Nilai angka akan dihitung otomatis berdasarkan prosentase yang anda tuliskan</t>
  </si>
  <si>
    <t>3. Konversi ke nilai HURUF akan dihitung secara otomatis menggunakan dua metode PAP dan PAN</t>
  </si>
  <si>
    <t>4. Setelah selesai entri, pilih salah satu metode (PAP atau PAN)</t>
  </si>
  <si>
    <t>5. Metode yang tidak digunakan mohon kolomnya dihapus.</t>
  </si>
  <si>
    <t>Catatan:</t>
  </si>
  <si>
    <t>Perhitungan Nilai (Jangan melakukan perubahan apapun pada bagian Perhitungan Nilai ini)</t>
  </si>
  <si>
    <t>PAP : Batas nilai merujuk pada Peraturan Akademik</t>
  </si>
  <si>
    <t>PAN : Batas nilai dihitung berdasarkan nilai dari keseluruhan mahasiswa</t>
  </si>
  <si>
    <t>NA  : Nilai Akhir</t>
  </si>
  <si>
    <t>*    : Disesuaikan dengan Kontrak Belajar</t>
  </si>
</sst>
</file>

<file path=xl/styles.xml><?xml version="1.0" encoding="utf-8"?>
<styleSheet xmlns="http://schemas.openxmlformats.org/spreadsheetml/2006/main">
  <numFmts count="8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D9D9D9"/>
      <rgbColor rgb="000000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07" zoomScaleNormal="107" workbookViewId="0" topLeftCell="A2">
      <selection activeCell="N8" sqref="N8"/>
    </sheetView>
  </sheetViews>
  <sheetFormatPr defaultColWidth="8.8515625" defaultRowHeight="15"/>
  <cols>
    <col min="1" max="1" width="10.00390625" style="0" customWidth="1"/>
    <col min="2" max="2" width="15.00390625" style="0" customWidth="1"/>
    <col min="3" max="3" width="30.00390625" style="0" customWidth="1"/>
    <col min="4" max="4" width="10.00390625" style="0" customWidth="1"/>
    <col min="5" max="6" width="7.00390625" style="0" customWidth="1"/>
    <col min="7" max="7" width="8.00390625" style="0" customWidth="1"/>
    <col min="8" max="11" width="7.00390625" style="0" customWidth="1"/>
    <col min="12" max="12" width="5.00390625" style="0" customWidth="1"/>
    <col min="13" max="13" width="7.00390625" style="0" customWidth="1"/>
  </cols>
  <sheetData>
    <row r="1" spans="11:13" ht="15">
      <c r="K1" s="18" t="s">
        <v>0</v>
      </c>
      <c r="L1" s="11"/>
      <c r="M1" s="11"/>
    </row>
    <row r="2" spans="1:13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5">
      <c r="A5" s="10" t="s">
        <v>2</v>
      </c>
      <c r="B5" s="11"/>
      <c r="C5" s="10" t="s">
        <v>3</v>
      </c>
      <c r="D5" s="11"/>
      <c r="E5" s="11"/>
      <c r="I5" s="10" t="s">
        <v>4</v>
      </c>
      <c r="J5" s="11"/>
      <c r="K5" s="10" t="s">
        <v>5</v>
      </c>
      <c r="L5" s="11"/>
      <c r="M5" s="11"/>
    </row>
    <row r="6" spans="1:13" ht="15">
      <c r="A6" s="10" t="s">
        <v>6</v>
      </c>
      <c r="B6" s="11"/>
      <c r="C6" s="10" t="s">
        <v>7</v>
      </c>
      <c r="D6" s="11"/>
      <c r="E6" s="11"/>
      <c r="I6" s="10" t="s">
        <v>8</v>
      </c>
      <c r="J6" s="11"/>
      <c r="K6" s="10" t="s">
        <v>9</v>
      </c>
      <c r="L6" s="11"/>
      <c r="M6" s="11"/>
    </row>
    <row r="7" spans="1:13" ht="15">
      <c r="A7" s="10" t="s">
        <v>10</v>
      </c>
      <c r="B7" s="11"/>
      <c r="C7" s="10" t="s">
        <v>11</v>
      </c>
      <c r="D7" s="11"/>
      <c r="E7" s="11"/>
      <c r="I7" s="10" t="s">
        <v>12</v>
      </c>
      <c r="J7" s="11"/>
      <c r="K7" s="10" t="s">
        <v>13</v>
      </c>
      <c r="L7" s="11"/>
      <c r="M7" s="11"/>
    </row>
    <row r="8" spans="1:5" ht="15">
      <c r="A8" s="10" t="s">
        <v>10</v>
      </c>
      <c r="B8" s="11"/>
      <c r="C8" s="10" t="s">
        <v>14</v>
      </c>
      <c r="D8" s="11"/>
      <c r="E8" s="11"/>
    </row>
    <row r="9" spans="1:13" ht="15">
      <c r="A9" s="2" t="s">
        <v>15</v>
      </c>
      <c r="B9" s="2" t="s">
        <v>16</v>
      </c>
      <c r="C9" s="2" t="s">
        <v>17</v>
      </c>
      <c r="D9" s="14" t="s">
        <v>18</v>
      </c>
      <c r="E9" s="15"/>
      <c r="F9" s="15"/>
      <c r="G9" s="15"/>
      <c r="H9" s="15"/>
      <c r="I9" s="15"/>
      <c r="J9" s="15"/>
      <c r="K9" s="15"/>
      <c r="L9" s="13"/>
      <c r="M9" s="15"/>
    </row>
    <row r="10" spans="1:13" ht="45">
      <c r="A10" s="3"/>
      <c r="C10" s="2" t="s">
        <v>19</v>
      </c>
      <c r="D10" s="2" t="s">
        <v>20</v>
      </c>
      <c r="E10" s="2" t="s">
        <v>21</v>
      </c>
      <c r="G10" s="2" t="s">
        <v>22</v>
      </c>
      <c r="H10" s="2" t="s">
        <v>23</v>
      </c>
      <c r="I10" s="2" t="s">
        <v>24</v>
      </c>
      <c r="J10" s="2" t="s">
        <v>25</v>
      </c>
      <c r="K10" s="2" t="s">
        <v>26</v>
      </c>
      <c r="L10" s="2" t="s">
        <v>27</v>
      </c>
      <c r="M10" s="2" t="s">
        <v>28</v>
      </c>
    </row>
    <row r="11" spans="1:13" ht="15">
      <c r="A11" s="4"/>
      <c r="B11" s="5"/>
      <c r="C11" s="6">
        <f>SUM(D11:K11)</f>
        <v>100</v>
      </c>
      <c r="D11" s="6">
        <v>10</v>
      </c>
      <c r="E11" s="6">
        <v>10</v>
      </c>
      <c r="F11" s="5"/>
      <c r="G11" s="6">
        <v>10</v>
      </c>
      <c r="H11" s="6">
        <v>0</v>
      </c>
      <c r="I11" s="6">
        <v>0</v>
      </c>
      <c r="J11" s="6">
        <v>30</v>
      </c>
      <c r="K11" s="6">
        <v>40</v>
      </c>
      <c r="L11" s="16"/>
      <c r="M11" s="17"/>
    </row>
    <row r="12" spans="1:13" ht="15">
      <c r="A12" s="7">
        <v>1</v>
      </c>
      <c r="B12" s="7" t="s">
        <v>29</v>
      </c>
      <c r="C12" s="7" t="s">
        <v>30</v>
      </c>
      <c r="D12" s="7">
        <v>87.5</v>
      </c>
      <c r="E12" s="7">
        <v>53.333333333333336</v>
      </c>
      <c r="F12" s="7"/>
      <c r="G12" s="7">
        <v>100</v>
      </c>
      <c r="H12" s="7">
        <v>0</v>
      </c>
      <c r="I12" s="7">
        <v>0</v>
      </c>
      <c r="J12" s="7">
        <v>80</v>
      </c>
      <c r="K12" s="7">
        <v>60</v>
      </c>
      <c r="L12" s="7">
        <f>D11/100*D12+E11/100*E12+G11/100*G12+H11/100*H12+I11/100*I12+J11/100*J12+K11/100*K12</f>
        <v>72.08333333333334</v>
      </c>
      <c r="M12" s="7" t="str">
        <f>VLOOKUP(L12,A38:B49,2)</f>
        <v>B+</v>
      </c>
    </row>
    <row r="13" spans="1:13" ht="15">
      <c r="A13" s="7">
        <v>2</v>
      </c>
      <c r="B13" s="7" t="s">
        <v>31</v>
      </c>
      <c r="C13" s="7" t="s">
        <v>32</v>
      </c>
      <c r="D13" s="7">
        <v>94</v>
      </c>
      <c r="E13" s="7">
        <v>92</v>
      </c>
      <c r="F13" s="7"/>
      <c r="G13" s="7">
        <v>93.75</v>
      </c>
      <c r="H13" s="7">
        <v>0</v>
      </c>
      <c r="I13" s="7">
        <v>0</v>
      </c>
      <c r="J13" s="7">
        <v>65</v>
      </c>
      <c r="K13" s="7">
        <v>37</v>
      </c>
      <c r="L13" s="7">
        <f>D11/100*D13+E11/100*E13+G11/100*G13+H11/100*H13+I11/100*I13+J11/100*J13+K11/100*K13</f>
        <v>62.275000000000006</v>
      </c>
      <c r="M13" s="7" t="str">
        <f>VLOOKUP(L13,A38:B49,2)</f>
        <v>C+</v>
      </c>
    </row>
    <row r="14" spans="1:13" ht="15">
      <c r="A14" s="7">
        <v>3</v>
      </c>
      <c r="B14" s="7" t="s">
        <v>33</v>
      </c>
      <c r="C14" s="7" t="s">
        <v>34</v>
      </c>
      <c r="D14" s="7">
        <v>0</v>
      </c>
      <c r="E14" s="7">
        <v>0</v>
      </c>
      <c r="F14" s="7"/>
      <c r="G14" s="7">
        <v>0</v>
      </c>
      <c r="H14" s="7">
        <v>0</v>
      </c>
      <c r="I14" s="7">
        <v>0</v>
      </c>
      <c r="J14" s="7"/>
      <c r="K14" s="7">
        <v>0</v>
      </c>
      <c r="L14" s="7">
        <f>D11/100*D14+E11/100*E14+G11/100*G14+H11/100*H14+I11/100*I14+J11/100*J14+K11/100*K14</f>
        <v>0</v>
      </c>
      <c r="M14" s="7" t="str">
        <f>VLOOKUP(L14,A38:B49,2)</f>
        <v>E</v>
      </c>
    </row>
    <row r="15" spans="1:13" ht="15">
      <c r="A15" s="7">
        <v>4</v>
      </c>
      <c r="B15" s="7" t="s">
        <v>35</v>
      </c>
      <c r="C15" s="7" t="s">
        <v>36</v>
      </c>
      <c r="D15" s="7">
        <v>86</v>
      </c>
      <c r="E15" s="7">
        <v>88.33333333333333</v>
      </c>
      <c r="F15" s="7"/>
      <c r="G15" s="7">
        <v>100</v>
      </c>
      <c r="H15" s="7">
        <v>0</v>
      </c>
      <c r="I15" s="7">
        <v>0</v>
      </c>
      <c r="J15" s="7">
        <v>75</v>
      </c>
      <c r="K15" s="7">
        <v>40</v>
      </c>
      <c r="L15" s="7">
        <f>D11/100*D15+E11/100*E15+G11/100*G15+H11/100*H15+I11/100*I15+J11/100*J15+K11/100*K15</f>
        <v>65.93333333333334</v>
      </c>
      <c r="M15" s="7" t="str">
        <f>VLOOKUP(L15,A38:B49,2)</f>
        <v>B</v>
      </c>
    </row>
    <row r="16" spans="1:13" ht="15">
      <c r="A16" s="7">
        <v>5</v>
      </c>
      <c r="B16" s="7" t="s">
        <v>37</v>
      </c>
      <c r="C16" s="7" t="s">
        <v>38</v>
      </c>
      <c r="D16" s="7">
        <v>95</v>
      </c>
      <c r="E16" s="7">
        <v>92.33333333333333</v>
      </c>
      <c r="F16" s="7"/>
      <c r="G16" s="7">
        <v>100</v>
      </c>
      <c r="H16" s="7">
        <v>0</v>
      </c>
      <c r="I16" s="7">
        <v>0</v>
      </c>
      <c r="J16" s="7">
        <v>75</v>
      </c>
      <c r="K16" s="7">
        <v>42</v>
      </c>
      <c r="L16" s="7">
        <f>D11/100*D16+E11/100*E16+G11/100*G16+H11/100*H16+I11/100*I16+J11/100*J16+K11/100*K16</f>
        <v>68.03333333333333</v>
      </c>
      <c r="M16" s="7" t="str">
        <f>VLOOKUP(L16,A38:B49,2)</f>
        <v>B</v>
      </c>
    </row>
    <row r="17" spans="1:13" ht="15">
      <c r="A17" s="7">
        <v>6</v>
      </c>
      <c r="B17" s="7" t="s">
        <v>39</v>
      </c>
      <c r="C17" s="7" t="s">
        <v>40</v>
      </c>
      <c r="D17" s="7">
        <v>95</v>
      </c>
      <c r="E17" s="7">
        <v>95</v>
      </c>
      <c r="F17" s="7"/>
      <c r="G17" s="7">
        <v>93.75</v>
      </c>
      <c r="H17" s="7">
        <v>0</v>
      </c>
      <c r="I17" s="7">
        <v>0</v>
      </c>
      <c r="J17" s="7">
        <v>80</v>
      </c>
      <c r="K17" s="7">
        <v>60</v>
      </c>
      <c r="L17" s="7">
        <f>D11/100*D17+E11/100*E17+G11/100*G17+H11/100*H17+I11/100*I17+J11/100*J17+K11/100*K17</f>
        <v>76.375</v>
      </c>
      <c r="M17" s="7" t="str">
        <f>VLOOKUP(L17,A38:B49,2)</f>
        <v>A-</v>
      </c>
    </row>
    <row r="18" spans="1:13" ht="15">
      <c r="A18" s="7">
        <v>7</v>
      </c>
      <c r="B18" s="7" t="s">
        <v>41</v>
      </c>
      <c r="C18" s="7" t="s">
        <v>42</v>
      </c>
      <c r="D18" s="7">
        <v>86</v>
      </c>
      <c r="E18" s="7">
        <v>94.33333333333333</v>
      </c>
      <c r="F18" s="7"/>
      <c r="G18" s="7">
        <v>100</v>
      </c>
      <c r="H18" s="7">
        <v>0</v>
      </c>
      <c r="I18" s="7">
        <v>0</v>
      </c>
      <c r="J18" s="7">
        <v>65</v>
      </c>
      <c r="K18" s="7">
        <v>56</v>
      </c>
      <c r="L18" s="7">
        <f>D11/100*D18+E11/100*E18+G11/100*G18+H11/100*H18+I11/100*I18+J11/100*J18+K11/100*K18</f>
        <v>69.93333333333334</v>
      </c>
      <c r="M18" s="7" t="str">
        <f>VLOOKUP(L18,A38:B49,2)</f>
        <v>B+</v>
      </c>
    </row>
    <row r="19" spans="1:13" ht="15">
      <c r="A19" s="7">
        <v>8</v>
      </c>
      <c r="B19" s="7" t="s">
        <v>43</v>
      </c>
      <c r="C19" s="7" t="s">
        <v>44</v>
      </c>
      <c r="D19" s="7">
        <v>95</v>
      </c>
      <c r="E19" s="7">
        <v>92.33333333333333</v>
      </c>
      <c r="F19" s="7"/>
      <c r="G19" s="7">
        <v>100</v>
      </c>
      <c r="H19" s="7">
        <v>0</v>
      </c>
      <c r="I19" s="7">
        <v>0</v>
      </c>
      <c r="J19" s="7">
        <v>60</v>
      </c>
      <c r="K19" s="7">
        <v>30</v>
      </c>
      <c r="L19" s="7">
        <f>D11/100*D19+E11/100*E19+G11/100*G19+H11/100*H19+I11/100*I19+J11/100*J19+K11/100*K19</f>
        <v>58.733333333333334</v>
      </c>
      <c r="M19" s="7" t="str">
        <f>VLOOKUP(L19,A38:B49,2)</f>
        <v>C+</v>
      </c>
    </row>
    <row r="20" spans="1:13" ht="15">
      <c r="A20" s="7">
        <v>9</v>
      </c>
      <c r="B20" s="7" t="s">
        <v>45</v>
      </c>
      <c r="C20" s="7" t="s">
        <v>46</v>
      </c>
      <c r="D20" s="7">
        <v>85</v>
      </c>
      <c r="E20" s="7">
        <v>86.66666666666667</v>
      </c>
      <c r="F20" s="7"/>
      <c r="G20" s="7">
        <v>100</v>
      </c>
      <c r="H20" s="7">
        <v>0</v>
      </c>
      <c r="I20" s="7">
        <v>0</v>
      </c>
      <c r="J20" s="7">
        <v>62</v>
      </c>
      <c r="K20" s="7">
        <v>40</v>
      </c>
      <c r="L20" s="7">
        <f>D11/100*D20+E11/100*E20+G11/100*G20+H11/100*H20+I11/100*I20+J11/100*J20+K11/100*K20</f>
        <v>61.766666666666666</v>
      </c>
      <c r="M20" s="7" t="str">
        <f>VLOOKUP(L20,A38:B49,2)</f>
        <v>C+</v>
      </c>
    </row>
    <row r="21" spans="1:13" ht="15">
      <c r="A21" s="7">
        <v>10</v>
      </c>
      <c r="B21" s="7" t="s">
        <v>47</v>
      </c>
      <c r="C21" s="7" t="s">
        <v>48</v>
      </c>
      <c r="D21" s="7">
        <v>90</v>
      </c>
      <c r="E21" s="7">
        <v>89.66666666666667</v>
      </c>
      <c r="F21" s="7"/>
      <c r="G21" s="7">
        <v>100</v>
      </c>
      <c r="H21" s="7">
        <v>0</v>
      </c>
      <c r="I21" s="7">
        <v>0</v>
      </c>
      <c r="J21" s="7">
        <v>77</v>
      </c>
      <c r="K21" s="7">
        <v>78</v>
      </c>
      <c r="L21" s="7">
        <f>D11/100*D21+E11/100*E21+G11/100*G21+H11/100*H21+I11/100*I21+J11/100*J21+K11/100*K21</f>
        <v>82.26666666666667</v>
      </c>
      <c r="M21" s="7" t="str">
        <f>VLOOKUP(L21,A38:B49,2)</f>
        <v>A</v>
      </c>
    </row>
    <row r="22" spans="1:13" ht="15">
      <c r="A22" s="7">
        <v>11</v>
      </c>
      <c r="B22" s="7" t="s">
        <v>49</v>
      </c>
      <c r="C22" s="7" t="s">
        <v>50</v>
      </c>
      <c r="D22" s="7">
        <v>91.5</v>
      </c>
      <c r="E22" s="7">
        <v>91</v>
      </c>
      <c r="F22" s="7"/>
      <c r="G22" s="7">
        <v>93.75</v>
      </c>
      <c r="H22" s="7">
        <v>0</v>
      </c>
      <c r="I22" s="7">
        <v>0</v>
      </c>
      <c r="J22" s="7">
        <v>70</v>
      </c>
      <c r="K22" s="7">
        <v>20</v>
      </c>
      <c r="L22" s="7">
        <f>D11/100*D22+E11/100*E22+G11/100*G22+H11/100*H22+I11/100*I22+J11/100*J22+K11/100*K22</f>
        <v>56.625</v>
      </c>
      <c r="M22" s="7" t="str">
        <f>VLOOKUP(L22,A38:B49,2)</f>
        <v>C</v>
      </c>
    </row>
    <row r="23" spans="1:13" ht="15">
      <c r="A23" s="7">
        <v>12</v>
      </c>
      <c r="B23" s="7" t="s">
        <v>51</v>
      </c>
      <c r="C23" s="7" t="s">
        <v>52</v>
      </c>
      <c r="D23" s="7">
        <v>95</v>
      </c>
      <c r="E23" s="7">
        <v>95</v>
      </c>
      <c r="F23" s="7"/>
      <c r="G23" s="7">
        <v>100</v>
      </c>
      <c r="H23" s="7">
        <v>0</v>
      </c>
      <c r="I23" s="7">
        <v>0</v>
      </c>
      <c r="J23" s="7">
        <v>70</v>
      </c>
      <c r="K23" s="7">
        <v>40</v>
      </c>
      <c r="L23" s="7">
        <f>D11/100*D23+E11/100*E23+G11/100*G23+H11/100*H23+I11/100*I23+J11/100*J23+K11/100*K23</f>
        <v>66</v>
      </c>
      <c r="M23" s="7" t="str">
        <f>VLOOKUP(L23,A38:B49,2)</f>
        <v>B</v>
      </c>
    </row>
    <row r="24" spans="1:13" ht="15">
      <c r="A24" s="7">
        <v>13</v>
      </c>
      <c r="B24" s="7" t="s">
        <v>53</v>
      </c>
      <c r="C24" s="7" t="s">
        <v>54</v>
      </c>
      <c r="D24" s="7">
        <v>95</v>
      </c>
      <c r="E24" s="7">
        <v>94</v>
      </c>
      <c r="F24" s="7"/>
      <c r="G24" s="7">
        <v>100</v>
      </c>
      <c r="H24" s="7">
        <v>0</v>
      </c>
      <c r="I24" s="7">
        <v>0</v>
      </c>
      <c r="J24" s="7">
        <v>55</v>
      </c>
      <c r="K24" s="7">
        <v>25</v>
      </c>
      <c r="L24" s="7">
        <f>D11/100*D24+E11/100*E24+G11/100*G24+H11/100*H24+I11/100*I24+J11/100*J24+K11/100*K24</f>
        <v>55.4</v>
      </c>
      <c r="M24" s="7" t="str">
        <f>VLOOKUP(L24,A38:B49,2)</f>
        <v>C</v>
      </c>
    </row>
    <row r="25" spans="1:13" ht="15">
      <c r="A25" s="7">
        <v>14</v>
      </c>
      <c r="B25" s="7" t="s">
        <v>55</v>
      </c>
      <c r="C25" s="7" t="s">
        <v>56</v>
      </c>
      <c r="D25" s="7">
        <v>86.5</v>
      </c>
      <c r="E25" s="7">
        <v>94.66666666666667</v>
      </c>
      <c r="F25" s="7"/>
      <c r="G25" s="7">
        <v>93.75</v>
      </c>
      <c r="H25" s="7">
        <v>0</v>
      </c>
      <c r="I25" s="7">
        <v>0</v>
      </c>
      <c r="J25" s="7">
        <v>75</v>
      </c>
      <c r="K25" s="7">
        <v>71</v>
      </c>
      <c r="L25" s="7">
        <f>D11/100*D25+E11/100*E25+G11/100*G25+H11/100*H25+I11/100*I25+J11/100*J25+K11/100*K25</f>
        <v>78.39166666666667</v>
      </c>
      <c r="M25" s="7" t="str">
        <f>VLOOKUP(L25,A38:B49,2)</f>
        <v>A-</v>
      </c>
    </row>
    <row r="26" ht="15">
      <c r="A26" s="8" t="s">
        <v>57</v>
      </c>
    </row>
    <row r="27" spans="8:9" ht="15">
      <c r="H27" s="10" t="s">
        <v>58</v>
      </c>
      <c r="I27" s="11"/>
    </row>
    <row r="28" spans="8:10" ht="15">
      <c r="H28" s="10" t="s">
        <v>59</v>
      </c>
      <c r="I28" s="11"/>
      <c r="J28" s="11"/>
    </row>
    <row r="32" spans="8:10" ht="15">
      <c r="H32" s="10" t="s">
        <v>60</v>
      </c>
      <c r="I32" s="11"/>
      <c r="J32" s="11"/>
    </row>
    <row r="36" spans="1:12" ht="15">
      <c r="A36" s="10" t="s">
        <v>61</v>
      </c>
      <c r="B36" s="11"/>
      <c r="L36" s="1" t="s">
        <v>62</v>
      </c>
    </row>
    <row r="37" spans="1:13" ht="15">
      <c r="A37" s="10" t="s">
        <v>63</v>
      </c>
      <c r="B37" s="11"/>
      <c r="D37" s="10" t="s">
        <v>64</v>
      </c>
      <c r="E37" s="11"/>
      <c r="H37" s="10" t="s">
        <v>65</v>
      </c>
      <c r="I37" s="11"/>
      <c r="L37" s="10" t="s">
        <v>66</v>
      </c>
      <c r="M37" s="11"/>
    </row>
    <row r="38" spans="1:13" ht="15">
      <c r="A38" s="2" t="s">
        <v>67</v>
      </c>
      <c r="B38" s="2" t="s">
        <v>18</v>
      </c>
      <c r="D38" s="12" t="s">
        <v>67</v>
      </c>
      <c r="E38" s="13"/>
      <c r="F38" s="2" t="s">
        <v>18</v>
      </c>
      <c r="H38" s="2" t="s">
        <v>18</v>
      </c>
      <c r="I38" s="2" t="s">
        <v>68</v>
      </c>
      <c r="J38" s="2" t="s">
        <v>69</v>
      </c>
      <c r="L38" s="10" t="s">
        <v>70</v>
      </c>
      <c r="M38" s="11"/>
    </row>
    <row r="39" spans="1:10" ht="15">
      <c r="A39" s="7">
        <v>0</v>
      </c>
      <c r="B39" s="7" t="s">
        <v>71</v>
      </c>
      <c r="D39" s="7" t="s">
        <v>72</v>
      </c>
      <c r="E39" s="7">
        <v>0</v>
      </c>
      <c r="F39" s="7" t="s">
        <v>71</v>
      </c>
      <c r="H39" s="7" t="s">
        <v>73</v>
      </c>
      <c r="I39" s="7">
        <f>COUNTIF(M12:M25,H39)</f>
        <v>1</v>
      </c>
      <c r="J39" s="7" t="e">
        <f>COUNTIF(#REF!,H39)</f>
        <v>#REF!</v>
      </c>
    </row>
    <row r="40" spans="1:10" ht="15">
      <c r="A40" s="7">
        <v>40</v>
      </c>
      <c r="B40" s="7" t="s">
        <v>74</v>
      </c>
      <c r="D40" s="7" t="s">
        <v>75</v>
      </c>
      <c r="E40" s="7" t="e">
        <f>#REF!-(1.5*#REF!)</f>
        <v>#REF!</v>
      </c>
      <c r="F40" s="7" t="s">
        <v>74</v>
      </c>
      <c r="H40" s="7" t="s">
        <v>76</v>
      </c>
      <c r="I40" s="7">
        <f>COUNTIF(M12:M25,H40)</f>
        <v>2</v>
      </c>
      <c r="J40" s="7" t="e">
        <f>COUNTIF(#REF!,H40)</f>
        <v>#REF!</v>
      </c>
    </row>
    <row r="41" spans="1:10" ht="15">
      <c r="A41" s="7">
        <v>43.75</v>
      </c>
      <c r="B41" s="7" t="s">
        <v>77</v>
      </c>
      <c r="D41" s="7" t="s">
        <v>78</v>
      </c>
      <c r="E41" s="7" t="e">
        <f>#REF!-(0.5*#REF!)</f>
        <v>#REF!</v>
      </c>
      <c r="F41" s="7" t="s">
        <v>77</v>
      </c>
      <c r="H41" s="7" t="s">
        <v>79</v>
      </c>
      <c r="I41" s="7">
        <f>COUNTIF(M12:M25,H41)</f>
        <v>2</v>
      </c>
      <c r="J41" s="7" t="e">
        <f>COUNTIF(#REF!,H41)</f>
        <v>#REF!</v>
      </c>
    </row>
    <row r="42" spans="1:10" ht="15">
      <c r="A42" s="7">
        <v>51.25</v>
      </c>
      <c r="B42" s="7" t="s">
        <v>80</v>
      </c>
      <c r="D42" s="7" t="s">
        <v>81</v>
      </c>
      <c r="E42" s="7" t="e">
        <f>#REF!-(0.3*#REF!)</f>
        <v>#REF!</v>
      </c>
      <c r="F42" s="7" t="s">
        <v>80</v>
      </c>
      <c r="H42" s="7" t="s">
        <v>82</v>
      </c>
      <c r="I42" s="7">
        <f>COUNTIF(M12:M25,H42)</f>
        <v>3</v>
      </c>
      <c r="J42" s="7" t="e">
        <f>COUNTIF(#REF!,H42)</f>
        <v>#REF!</v>
      </c>
    </row>
    <row r="43" spans="1:10" ht="15">
      <c r="A43" s="7">
        <v>55</v>
      </c>
      <c r="B43" s="7" t="s">
        <v>83</v>
      </c>
      <c r="D43" s="7" t="s">
        <v>84</v>
      </c>
      <c r="E43" s="7" t="e">
        <f>#REF!-(0.1*#REF!)</f>
        <v>#REF!</v>
      </c>
      <c r="F43" s="7" t="s">
        <v>83</v>
      </c>
      <c r="H43" s="7" t="s">
        <v>85</v>
      </c>
      <c r="I43" s="7">
        <f>COUNTIF(M12:M25,H43)</f>
        <v>0</v>
      </c>
      <c r="J43" s="7" t="e">
        <f>COUNTIF(#REF!,H43)</f>
        <v>#REF!</v>
      </c>
    </row>
    <row r="44" spans="1:10" ht="15">
      <c r="A44" s="7">
        <v>57.5</v>
      </c>
      <c r="B44" s="7" t="s">
        <v>86</v>
      </c>
      <c r="D44" s="7" t="s">
        <v>87</v>
      </c>
      <c r="E44" s="7" t="e">
        <f>#REF!+(0.1*#REF!)</f>
        <v>#REF!</v>
      </c>
      <c r="F44" s="7" t="s">
        <v>86</v>
      </c>
      <c r="H44" s="7" t="s">
        <v>86</v>
      </c>
      <c r="I44" s="7">
        <f>COUNTIF(M12:M25,H44)</f>
        <v>3</v>
      </c>
      <c r="J44" s="7" t="e">
        <f>COUNTIF(#REF!,H44)</f>
        <v>#REF!</v>
      </c>
    </row>
    <row r="45" spans="1:10" ht="15">
      <c r="A45" s="7">
        <v>62.5</v>
      </c>
      <c r="B45" s="7" t="s">
        <v>85</v>
      </c>
      <c r="D45" s="7" t="s">
        <v>88</v>
      </c>
      <c r="E45" s="7" t="e">
        <f>#REF!+(0.3*#REF!)</f>
        <v>#REF!</v>
      </c>
      <c r="F45" s="7" t="s">
        <v>85</v>
      </c>
      <c r="H45" s="7" t="s">
        <v>83</v>
      </c>
      <c r="I45" s="7">
        <f>COUNTIF(M12:M25,H45)</f>
        <v>2</v>
      </c>
      <c r="J45" s="7" t="e">
        <f>COUNTIF(#REF!,H45)</f>
        <v>#REF!</v>
      </c>
    </row>
    <row r="46" spans="1:10" ht="15">
      <c r="A46" s="7">
        <v>65</v>
      </c>
      <c r="B46" s="7" t="s">
        <v>82</v>
      </c>
      <c r="D46" s="7" t="s">
        <v>89</v>
      </c>
      <c r="E46" s="7" t="e">
        <f>#REF!+(0.5*#REF!)</f>
        <v>#REF!</v>
      </c>
      <c r="F46" s="7" t="s">
        <v>82</v>
      </c>
      <c r="H46" s="7" t="s">
        <v>80</v>
      </c>
      <c r="I46" s="7">
        <f>COUNTIF(M12:M25,H46)</f>
        <v>0</v>
      </c>
      <c r="J46" s="7" t="e">
        <f>COUNTIF(#REF!,H46)</f>
        <v>#REF!</v>
      </c>
    </row>
    <row r="47" spans="1:10" ht="15">
      <c r="A47" s="7">
        <v>68.75</v>
      </c>
      <c r="B47" s="7" t="s">
        <v>79</v>
      </c>
      <c r="D47" s="7" t="s">
        <v>90</v>
      </c>
      <c r="E47" s="7" t="e">
        <f>#REF!+(0.8*#REF!)</f>
        <v>#REF!</v>
      </c>
      <c r="F47" s="7" t="s">
        <v>79</v>
      </c>
      <c r="H47" s="7" t="s">
        <v>77</v>
      </c>
      <c r="I47" s="7">
        <f>COUNTIF(M12:M25,H47)</f>
        <v>0</v>
      </c>
      <c r="J47" s="7" t="e">
        <f>COUNTIF(#REF!,H47)</f>
        <v>#REF!</v>
      </c>
    </row>
    <row r="48" spans="1:10" ht="15">
      <c r="A48" s="7">
        <v>76.25</v>
      </c>
      <c r="B48" s="7" t="s">
        <v>76</v>
      </c>
      <c r="D48" s="7" t="s">
        <v>91</v>
      </c>
      <c r="E48" s="7" t="e">
        <f>#REF!+(1.2*#REF!)</f>
        <v>#REF!</v>
      </c>
      <c r="F48" s="7" t="s">
        <v>76</v>
      </c>
      <c r="H48" s="7" t="s">
        <v>74</v>
      </c>
      <c r="I48" s="7">
        <f>COUNTIF(M12:M25,H48)</f>
        <v>0</v>
      </c>
      <c r="J48" s="7" t="e">
        <f>COUNTIF(#REF!,H48)</f>
        <v>#REF!</v>
      </c>
    </row>
    <row r="49" spans="1:10" ht="15">
      <c r="A49" s="7">
        <v>80</v>
      </c>
      <c r="B49" s="7" t="s">
        <v>73</v>
      </c>
      <c r="D49" s="7" t="s">
        <v>92</v>
      </c>
      <c r="E49" s="7" t="e">
        <f>#REF!+(1.5*#REF!)</f>
        <v>#REF!</v>
      </c>
      <c r="F49" s="7" t="s">
        <v>73</v>
      </c>
      <c r="H49" s="7" t="s">
        <v>71</v>
      </c>
      <c r="I49" s="7">
        <f>COUNTIF(M12:M25,H49)</f>
        <v>1</v>
      </c>
      <c r="J49" s="7" t="e">
        <f>COUNTIF(#REF!,H49)</f>
        <v>#REF!</v>
      </c>
    </row>
    <row r="50" spans="8:10" ht="15">
      <c r="H50" s="7" t="s">
        <v>93</v>
      </c>
      <c r="I50" s="7">
        <f>SUM(I39:I49)</f>
        <v>14</v>
      </c>
      <c r="J50" s="7" t="e">
        <f>SUM(J39:J49)</f>
        <v>#REF!</v>
      </c>
    </row>
    <row r="52" ht="15">
      <c r="A52" s="9" t="s">
        <v>94</v>
      </c>
    </row>
    <row r="53" ht="15">
      <c r="A53" s="9" t="s">
        <v>95</v>
      </c>
    </row>
    <row r="54" ht="15">
      <c r="A54" s="9" t="s">
        <v>96</v>
      </c>
    </row>
    <row r="55" ht="15">
      <c r="A55" s="9" t="s">
        <v>97</v>
      </c>
    </row>
    <row r="56" ht="15">
      <c r="A56" s="9" t="s">
        <v>98</v>
      </c>
    </row>
    <row r="57" ht="15">
      <c r="A57" s="9" t="s">
        <v>99</v>
      </c>
    </row>
    <row r="59" ht="15">
      <c r="A59" s="1" t="s">
        <v>100</v>
      </c>
    </row>
    <row r="60" ht="15">
      <c r="A60" s="1" t="s">
        <v>101</v>
      </c>
    </row>
    <row r="61" ht="15">
      <c r="A61" s="1" t="s">
        <v>102</v>
      </c>
    </row>
    <row r="62" ht="15">
      <c r="A62" s="1" t="s">
        <v>103</v>
      </c>
    </row>
    <row r="63" ht="15">
      <c r="A63" s="1" t="s">
        <v>104</v>
      </c>
    </row>
    <row r="64" ht="15">
      <c r="A64" s="1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I7:J7"/>
    <mergeCell ref="K7:M7"/>
    <mergeCell ref="K1:M1"/>
    <mergeCell ref="A2:M2"/>
    <mergeCell ref="A5:B5"/>
    <mergeCell ref="C5:E5"/>
    <mergeCell ref="I5:J5"/>
    <mergeCell ref="K5:M5"/>
    <mergeCell ref="H27:I27"/>
    <mergeCell ref="H28:J28"/>
    <mergeCell ref="H32:J32"/>
    <mergeCell ref="L37:M37"/>
    <mergeCell ref="A6:B6"/>
    <mergeCell ref="C6:E6"/>
    <mergeCell ref="I6:J6"/>
    <mergeCell ref="K6:M6"/>
    <mergeCell ref="A7:B7"/>
    <mergeCell ref="C7:E7"/>
    <mergeCell ref="L38:M38"/>
    <mergeCell ref="D37:E37"/>
    <mergeCell ref="D38:E38"/>
    <mergeCell ref="H37:I37"/>
    <mergeCell ref="A8:B8"/>
    <mergeCell ref="C8:E8"/>
    <mergeCell ref="D9:M9"/>
    <mergeCell ref="L11:M11"/>
    <mergeCell ref="A36:B36"/>
    <mergeCell ref="A37:B37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2024-02-02T09:47:02Z</dcterms:created>
  <dcterms:modified xsi:type="dcterms:W3CDTF">2024-02-05T07:18:39Z</dcterms:modified>
  <cp:category/>
  <cp:version/>
  <cp:contentType/>
  <cp:contentStatus/>
</cp:coreProperties>
</file>