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1480" windowWidth="16200" windowHeight="15800" activeTab="0"/>
  </bookViews>
  <sheets>
    <sheet name="Form Rekap Nilai" sheetId="1" r:id="rId1"/>
  </sheets>
  <definedNames/>
  <calcPr fullCalcOnLoad="1"/>
</workbook>
</file>

<file path=xl/sharedStrings.xml><?xml version="1.0" encoding="utf-8"?>
<sst xmlns="http://schemas.openxmlformats.org/spreadsheetml/2006/main" count="208" uniqueCount="181">
  <si>
    <t>FM-UAD-PBM-04-14/R1</t>
  </si>
  <si>
    <t>FORM NILAI LENGKAP</t>
  </si>
  <si>
    <t>Fakultas</t>
  </si>
  <si>
    <t>: Sains dan Teknologi Terapan</t>
  </si>
  <si>
    <t>Matakuliah</t>
  </si>
  <si>
    <t>: Metodologi Penelitian</t>
  </si>
  <si>
    <t>Program Studi</t>
  </si>
  <si>
    <t>: Sistem Informasi</t>
  </si>
  <si>
    <t>Kode/SKS/Semester</t>
  </si>
  <si>
    <t>: 231670130 / 3 / 7</t>
  </si>
  <si>
    <t>Tahun Akademik</t>
  </si>
  <si>
    <t>: 2023/2024</t>
  </si>
  <si>
    <t>Dosen</t>
  </si>
  <si>
    <t>: Prof. Dr. Ir.H. Imam Riadi, M.Kom</t>
  </si>
  <si>
    <t>: B</t>
  </si>
  <si>
    <t>No</t>
  </si>
  <si>
    <t>NIM</t>
  </si>
  <si>
    <t>Nama Mahasiswa</t>
  </si>
  <si>
    <t>Nilai</t>
  </si>
  <si>
    <t>Prosentase Nilai (%)</t>
  </si>
  <si>
    <t>Tugas</t>
  </si>
  <si>
    <t>Kuis</t>
  </si>
  <si>
    <t>Kehadiran</t>
  </si>
  <si>
    <t>Sikap</t>
  </si>
  <si>
    <t>Lain-lain*</t>
  </si>
  <si>
    <t>UTS</t>
  </si>
  <si>
    <t>UAS</t>
  </si>
  <si>
    <t>NA (Angka)</t>
  </si>
  <si>
    <t>Huruf (PAP)</t>
  </si>
  <si>
    <t>Huruf (PAN)</t>
  </si>
  <si>
    <t>2000016003</t>
  </si>
  <si>
    <t>ALIF FAJAR</t>
  </si>
  <si>
    <t>2000016010</t>
  </si>
  <si>
    <t>ARSYAD ATPI SIDIQ</t>
  </si>
  <si>
    <t>2000016012</t>
  </si>
  <si>
    <t>SYAIFUL IHSAN</t>
  </si>
  <si>
    <t>2000016015</t>
  </si>
  <si>
    <t>TEGUH DWI CAHYA KUSUMA</t>
  </si>
  <si>
    <t>2000016019</t>
  </si>
  <si>
    <t>HERDIAN AZIZ QURNIA MUHARAM</t>
  </si>
  <si>
    <t>2000016020</t>
  </si>
  <si>
    <t>ZAYDAN AYMAR LUTHFY</t>
  </si>
  <si>
    <t>2000016024</t>
  </si>
  <si>
    <t>DIAZ NOVZA PINASTI</t>
  </si>
  <si>
    <t>2000016026</t>
  </si>
  <si>
    <t>MUKTI CANDELA</t>
  </si>
  <si>
    <t>2000016030</t>
  </si>
  <si>
    <t>MUHAMMAD DZULFADHLIL MUIZ</t>
  </si>
  <si>
    <t>2000016031</t>
  </si>
  <si>
    <t>MUHAMMAD AWALUDIN FARRAS ASSIDIQ</t>
  </si>
  <si>
    <t>2000016034</t>
  </si>
  <si>
    <t>MUKLISAH KAMRAN GOMANG</t>
  </si>
  <si>
    <t>2000016036</t>
  </si>
  <si>
    <t>MUHAMMAD RIVALDO</t>
  </si>
  <si>
    <t>2000016038</t>
  </si>
  <si>
    <t>HAHAN NUR RIZKY</t>
  </si>
  <si>
    <t>2000016040</t>
  </si>
  <si>
    <t>HANIS FITRIYA DA'WATUS SHOLIHAH</t>
  </si>
  <si>
    <t>2000016042</t>
  </si>
  <si>
    <t>DEWI NUR APRILIYANI</t>
  </si>
  <si>
    <t>2000016043</t>
  </si>
  <si>
    <t>RAHMAT ILHAM MURNI</t>
  </si>
  <si>
    <t>2000016045</t>
  </si>
  <si>
    <t>PANJI SATRIA TAQWA PUTRA PURNAMA</t>
  </si>
  <si>
    <t>2000016048</t>
  </si>
  <si>
    <t>RATEMAWATI</t>
  </si>
  <si>
    <t>2000016059</t>
  </si>
  <si>
    <t>RIKI RASULI</t>
  </si>
  <si>
    <t>2000016063</t>
  </si>
  <si>
    <t>RETNO AYU WULANDARI</t>
  </si>
  <si>
    <t>2000016069</t>
  </si>
  <si>
    <t>NAUFAL FIROOS ASY SYARIF</t>
  </si>
  <si>
    <t>2000016071</t>
  </si>
  <si>
    <t>FILHAFIRAH PRATIWI</t>
  </si>
  <si>
    <t>2000016074</t>
  </si>
  <si>
    <t>FERMAN ALFIANSYAH</t>
  </si>
  <si>
    <t>2000016076</t>
  </si>
  <si>
    <t>SISCA NUR ARAFAH FEBRIYANTI</t>
  </si>
  <si>
    <t>2000016077</t>
  </si>
  <si>
    <t>ADELIA TRESNANI</t>
  </si>
  <si>
    <t>2000016078</t>
  </si>
  <si>
    <t>ADDINI NURUL AISYAH</t>
  </si>
  <si>
    <t>2000016080</t>
  </si>
  <si>
    <t>AN SYAFARINO ARMAWAHYUDI</t>
  </si>
  <si>
    <t>2000016083</t>
  </si>
  <si>
    <t>RETNO WULAN SARI</t>
  </si>
  <si>
    <t>2000016085</t>
  </si>
  <si>
    <t>ADE ILMA HASANAH</t>
  </si>
  <si>
    <t>2000016087</t>
  </si>
  <si>
    <t>LAILA NUR ARAHMADHANI</t>
  </si>
  <si>
    <t>2000016094</t>
  </si>
  <si>
    <t>RAFLI JAMAL PURNAMA</t>
  </si>
  <si>
    <t>2000016097</t>
  </si>
  <si>
    <t>ADITYA ATALLAH</t>
  </si>
  <si>
    <t>2000016101</t>
  </si>
  <si>
    <t>MOHAMMAD JINDAN DUBBAY AL FARESH</t>
  </si>
  <si>
    <t>2000016102</t>
  </si>
  <si>
    <t>SHEILA DESWITA ARIYANTO</t>
  </si>
  <si>
    <t>2000016105</t>
  </si>
  <si>
    <t>MAULIDYA IKA FAHRANI</t>
  </si>
  <si>
    <t>2000016109</t>
  </si>
  <si>
    <t>ROHADATUL AISY</t>
  </si>
  <si>
    <t>2000016110</t>
  </si>
  <si>
    <t>MUHAMMAD RIDHO HILLABI MADHANI</t>
  </si>
  <si>
    <t>2000016114</t>
  </si>
  <si>
    <t>BONAS LUTFIANSYAH</t>
  </si>
  <si>
    <t>2000016116</t>
  </si>
  <si>
    <t>NAFISSA AL-'ABIDA</t>
  </si>
  <si>
    <t>2000016117</t>
  </si>
  <si>
    <t>MUHAMMAD RAGIL GARI MUKTI</t>
  </si>
  <si>
    <t>2000016120</t>
  </si>
  <si>
    <t>RAFI MUTAQIN</t>
  </si>
  <si>
    <t>2000016122</t>
  </si>
  <si>
    <t>TARIS STYANINGRUM</t>
  </si>
  <si>
    <t>2000016127</t>
  </si>
  <si>
    <t>MUHAMMAD DAFFA NURADI</t>
  </si>
  <si>
    <t>2000016128</t>
  </si>
  <si>
    <t>DAVID SUKA LAKSANA</t>
  </si>
  <si>
    <t>2000016129</t>
  </si>
  <si>
    <t>AKBAR PRATAMA SURYAMIN</t>
  </si>
  <si>
    <t>2000016131</t>
  </si>
  <si>
    <t>NILUH SEKAR ZULFA UMARDHANI</t>
  </si>
  <si>
    <t>2000016134</t>
  </si>
  <si>
    <t>WENI SEPRIANI</t>
  </si>
  <si>
    <t>2000016135</t>
  </si>
  <si>
    <t>NUR ANISATUN AZIZAH</t>
  </si>
  <si>
    <t>2000016138</t>
  </si>
  <si>
    <t>MUHAMMAD ARIF PUTRA WIBOWO</t>
  </si>
  <si>
    <t>2000016146</t>
  </si>
  <si>
    <t>CANTIKA JUANDY PUTRI KATIANDAGHO</t>
  </si>
  <si>
    <t>2000016149</t>
  </si>
  <si>
    <t>KHALDA HAFIZHAH ARINA WAFA</t>
  </si>
  <si>
    <t>SELESAI</t>
  </si>
  <si>
    <t xml:space="preserve">Yogyakarta, </t>
  </si>
  <si>
    <t>Dosen Pengampu,</t>
  </si>
  <si>
    <t xml:space="preserve">               Prof. Dr. Ir.H. Imam Riadi, M.Kom</t>
  </si>
  <si>
    <t>Batas Nilai</t>
  </si>
  <si>
    <t>Statistik:</t>
  </si>
  <si>
    <t>Metode PAP</t>
  </si>
  <si>
    <t>Metode PAN</t>
  </si>
  <si>
    <t>Distribusi Nilai</t>
  </si>
  <si>
    <t>Mean (M)</t>
  </si>
  <si>
    <t>Batas Bawah Nilai</t>
  </si>
  <si>
    <t>PAP</t>
  </si>
  <si>
    <t>PAN</t>
  </si>
  <si>
    <t>Standar Deviasi (SD)</t>
  </si>
  <si>
    <t>E</t>
  </si>
  <si>
    <t>-</t>
  </si>
  <si>
    <t>A</t>
  </si>
  <si>
    <t>D</t>
  </si>
  <si>
    <t>M - (1,5*SD)</t>
  </si>
  <si>
    <t>A-</t>
  </si>
  <si>
    <t>D+</t>
  </si>
  <si>
    <t>M - (0,5*SD)</t>
  </si>
  <si>
    <t>B+</t>
  </si>
  <si>
    <t>C-</t>
  </si>
  <si>
    <t>M - (0,3*SD)</t>
  </si>
  <si>
    <t>B</t>
  </si>
  <si>
    <t>C</t>
  </si>
  <si>
    <t>M - (0,1*SD)</t>
  </si>
  <si>
    <t>B-</t>
  </si>
  <si>
    <t>C+</t>
  </si>
  <si>
    <t>M + (0,1*SD)</t>
  </si>
  <si>
    <t>M + (0,3*SD)</t>
  </si>
  <si>
    <t>M + (0,5*SD)</t>
  </si>
  <si>
    <t>M + (0,8*SD)</t>
  </si>
  <si>
    <t>M + (1,2*SD)</t>
  </si>
  <si>
    <t>M + (1,5*SD)</t>
  </si>
  <si>
    <t>Jumlah</t>
  </si>
  <si>
    <t>Petunjuk:</t>
  </si>
  <si>
    <t>1. Gantilah angka prosentase (sel D11-J11) sesuai SAP masing-masing</t>
  </si>
  <si>
    <t>2. Nilai angka akan dihitung otomatis berdasarkan prosentase yang anda tuliskan</t>
  </si>
  <si>
    <t>3. Konversi ke nilai HURUF akan dihitung secara otomatis menggunakan dua metode PAP dan PAN</t>
  </si>
  <si>
    <t>4. Setelah selesai entri, pilih salah satu metode (PAP atau PAN)</t>
  </si>
  <si>
    <t>5. Metode yang tidak digunakan mohon kolomnya dihapus.</t>
  </si>
  <si>
    <t>Catatan:</t>
  </si>
  <si>
    <t>Perhitungan Nilai (Jangan melakukan perubahan apapun pada bagian Perhitungan Nilai ini)</t>
  </si>
  <si>
    <t>PAP : Batas nilai merujuk pada Peraturan Akademik</t>
  </si>
  <si>
    <t>PAN : Batas nilai dihitung berdasarkan nilai dari keseluruhan mahasiswa</t>
  </si>
  <si>
    <t>NA  : Nilai Akhir</t>
  </si>
  <si>
    <t>*    : Disesuaikan dengan Kontrak Belajar</t>
  </si>
</sst>
</file>

<file path=xl/styles.xml><?xml version="1.0" encoding="utf-8"?>
<styleSheet xmlns="http://schemas.openxmlformats.org/spreadsheetml/2006/main">
  <numFmts count="21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.00_ ;_ * \-#,##0.00_ ;_ * &quot;-&quot;??_ ;_ @_ "/>
    <numFmt numFmtId="175" formatCode="_ * #,##0_ ;_ * \-#,##0_ ;_ * &quot;-&quot;_ ;_ @_ "/>
    <numFmt numFmtId="176" formatCode="#,##0.00;[Red]#,##0.00"/>
  </numFmts>
  <fonts count="42">
    <font>
      <sz val="11"/>
      <color indexed="8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13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sz val="11"/>
      <color indexed="13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3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33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D9D9D9"/>
      <rgbColor rgb="00000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44">
      <selection activeCell="D44" sqref="D1:L16384"/>
    </sheetView>
  </sheetViews>
  <sheetFormatPr defaultColWidth="8.8515625" defaultRowHeight="15"/>
  <cols>
    <col min="1" max="1" width="4.7109375" style="0" customWidth="1"/>
    <col min="2" max="2" width="11.8515625" style="0" customWidth="1"/>
    <col min="3" max="3" width="36.421875" style="0" customWidth="1"/>
    <col min="4" max="4" width="7.140625" style="2" hidden="1" customWidth="1"/>
    <col min="5" max="5" width="5.8515625" style="2" hidden="1" customWidth="1"/>
    <col min="6" max="6" width="7.00390625" style="2" hidden="1" customWidth="1"/>
    <col min="7" max="7" width="8.8515625" style="2" hidden="1" customWidth="1"/>
    <col min="8" max="11" width="7.00390625" style="2" hidden="1" customWidth="1"/>
    <col min="12" max="12" width="8.00390625" style="3" hidden="1" customWidth="1"/>
    <col min="13" max="13" width="7.00390625" style="2" customWidth="1"/>
    <col min="14" max="14" width="7.00390625" style="0" hidden="1" customWidth="1"/>
  </cols>
  <sheetData>
    <row r="1" spans="11:14" ht="15">
      <c r="K1" s="25" t="s">
        <v>0</v>
      </c>
      <c r="L1" s="26"/>
      <c r="M1" s="26"/>
      <c r="N1" s="26"/>
    </row>
    <row r="2" spans="1:14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5" spans="1:14" ht="15">
      <c r="A5" s="28" t="s">
        <v>2</v>
      </c>
      <c r="B5" s="26"/>
      <c r="C5" s="28" t="s">
        <v>3</v>
      </c>
      <c r="D5" s="26"/>
      <c r="E5" s="26"/>
      <c r="I5" s="29" t="s">
        <v>4</v>
      </c>
      <c r="J5" s="26"/>
      <c r="K5" s="28" t="s">
        <v>5</v>
      </c>
      <c r="L5" s="26"/>
      <c r="M5" s="26"/>
      <c r="N5" s="26"/>
    </row>
    <row r="6" spans="1:14" ht="15">
      <c r="A6" s="28" t="s">
        <v>6</v>
      </c>
      <c r="B6" s="26"/>
      <c r="C6" s="28" t="s">
        <v>7</v>
      </c>
      <c r="D6" s="26"/>
      <c r="E6" s="26"/>
      <c r="I6" s="29" t="s">
        <v>8</v>
      </c>
      <c r="J6" s="26"/>
      <c r="K6" s="28" t="s">
        <v>9</v>
      </c>
      <c r="L6" s="26"/>
      <c r="M6" s="26"/>
      <c r="N6" s="26"/>
    </row>
    <row r="7" spans="1:14" ht="15">
      <c r="A7" s="28" t="s">
        <v>10</v>
      </c>
      <c r="B7" s="26"/>
      <c r="C7" s="28" t="s">
        <v>11</v>
      </c>
      <c r="D7" s="26"/>
      <c r="E7" s="26"/>
      <c r="I7" s="29" t="s">
        <v>12</v>
      </c>
      <c r="J7" s="26"/>
      <c r="K7" s="17" t="s">
        <v>13</v>
      </c>
      <c r="L7" s="18"/>
      <c r="M7" s="18"/>
      <c r="N7" s="18"/>
    </row>
    <row r="8" spans="1:5" ht="15">
      <c r="A8" s="28" t="s">
        <v>10</v>
      </c>
      <c r="B8" s="26"/>
      <c r="C8" s="28" t="s">
        <v>14</v>
      </c>
      <c r="D8" s="26"/>
      <c r="E8" s="26"/>
    </row>
    <row r="9" spans="1:14" ht="15">
      <c r="A9" s="6" t="s">
        <v>15</v>
      </c>
      <c r="B9" s="6" t="s">
        <v>16</v>
      </c>
      <c r="C9" s="6" t="s">
        <v>17</v>
      </c>
      <c r="D9" s="30" t="s">
        <v>18</v>
      </c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1:14" ht="30">
      <c r="A10" s="7"/>
      <c r="C10" s="6" t="s">
        <v>19</v>
      </c>
      <c r="D10" s="6" t="s">
        <v>20</v>
      </c>
      <c r="E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6" t="s">
        <v>26</v>
      </c>
      <c r="L10" s="19" t="s">
        <v>27</v>
      </c>
      <c r="M10" s="6" t="s">
        <v>28</v>
      </c>
      <c r="N10" s="6" t="s">
        <v>29</v>
      </c>
    </row>
    <row r="11" spans="1:14" ht="15">
      <c r="A11" s="8"/>
      <c r="B11" s="9"/>
      <c r="C11" s="10">
        <v>100</v>
      </c>
      <c r="D11" s="10">
        <v>20</v>
      </c>
      <c r="E11" s="10">
        <v>0</v>
      </c>
      <c r="F11" s="16"/>
      <c r="G11" s="10">
        <v>5</v>
      </c>
      <c r="H11" s="10">
        <v>0</v>
      </c>
      <c r="I11" s="10">
        <v>0</v>
      </c>
      <c r="J11" s="10">
        <v>35</v>
      </c>
      <c r="K11" s="10">
        <v>40</v>
      </c>
      <c r="L11" s="33"/>
      <c r="M11" s="34"/>
      <c r="N11" s="35"/>
    </row>
    <row r="12" spans="1:14" ht="15">
      <c r="A12" s="11">
        <v>1</v>
      </c>
      <c r="B12" s="11" t="s">
        <v>30</v>
      </c>
      <c r="C12" s="11" t="s">
        <v>31</v>
      </c>
      <c r="D12" s="12">
        <v>75</v>
      </c>
      <c r="E12" s="12">
        <v>0</v>
      </c>
      <c r="F12" s="12"/>
      <c r="G12" s="12">
        <v>87.5</v>
      </c>
      <c r="H12" s="12">
        <v>0</v>
      </c>
      <c r="I12" s="12">
        <v>0</v>
      </c>
      <c r="J12" s="12">
        <v>0</v>
      </c>
      <c r="K12" s="12">
        <v>0</v>
      </c>
      <c r="L12" s="20">
        <f>D11/100*D12+E11/100*E12+G11/100*G12+H11/100*H12+I11/100*I12+J11/100*J12+K11/100*K12</f>
        <v>19.375</v>
      </c>
      <c r="M12" s="12" t="str">
        <f>VLOOKUP(L12,A75:B86,2)</f>
        <v>E</v>
      </c>
      <c r="N12" s="11" t="str">
        <f>VLOOKUP(L12,E75:F86,2)</f>
        <v>E</v>
      </c>
    </row>
    <row r="13" spans="1:14" ht="15">
      <c r="A13" s="11">
        <v>2</v>
      </c>
      <c r="B13" s="11" t="s">
        <v>32</v>
      </c>
      <c r="C13" s="11" t="s">
        <v>33</v>
      </c>
      <c r="D13" s="12">
        <v>80</v>
      </c>
      <c r="E13" s="12">
        <v>0</v>
      </c>
      <c r="F13" s="12"/>
      <c r="G13" s="12">
        <v>87.5</v>
      </c>
      <c r="H13" s="12">
        <v>0</v>
      </c>
      <c r="I13" s="12">
        <v>0</v>
      </c>
      <c r="J13" s="12">
        <v>75</v>
      </c>
      <c r="K13" s="12">
        <v>80</v>
      </c>
      <c r="L13" s="20">
        <f>D11/100*D13+E11/100*E13+G11/100*G13+H11/100*H13+I11/100*I13+J11/100*J13+K11/100*K13</f>
        <v>78.625</v>
      </c>
      <c r="M13" s="12" t="str">
        <f>VLOOKUP(L13,A75:B86,2)</f>
        <v>A-</v>
      </c>
      <c r="N13" s="11" t="str">
        <f>VLOOKUP(L13,E75:F86,2)</f>
        <v>B-</v>
      </c>
    </row>
    <row r="14" spans="1:14" ht="15">
      <c r="A14" s="11">
        <v>3</v>
      </c>
      <c r="B14" s="11" t="s">
        <v>34</v>
      </c>
      <c r="C14" s="11" t="s">
        <v>35</v>
      </c>
      <c r="D14" s="12">
        <v>75</v>
      </c>
      <c r="E14" s="12">
        <v>0</v>
      </c>
      <c r="F14" s="12"/>
      <c r="G14" s="12">
        <v>93.75</v>
      </c>
      <c r="H14" s="12">
        <v>0</v>
      </c>
      <c r="I14" s="12">
        <v>0</v>
      </c>
      <c r="J14" s="12">
        <v>75</v>
      </c>
      <c r="K14" s="12">
        <v>70</v>
      </c>
      <c r="L14" s="20">
        <f>D11/100*D14+E11/100*E14+G11/100*G14+H11/100*H14+I11/100*I14+J11/100*J14+K11/100*K14</f>
        <v>73.9375</v>
      </c>
      <c r="M14" s="12" t="str">
        <f>VLOOKUP(L14,A75:B86,2)</f>
        <v>B+</v>
      </c>
      <c r="N14" s="11" t="str">
        <f>VLOOKUP(L14,E75:F86,2)</f>
        <v>C</v>
      </c>
    </row>
    <row r="15" spans="1:14" ht="15">
      <c r="A15" s="11">
        <v>4</v>
      </c>
      <c r="B15" s="11" t="s">
        <v>36</v>
      </c>
      <c r="C15" s="11" t="s">
        <v>37</v>
      </c>
      <c r="D15" s="12">
        <v>50</v>
      </c>
      <c r="E15" s="12">
        <v>0</v>
      </c>
      <c r="F15" s="12"/>
      <c r="G15" s="12">
        <v>93.75</v>
      </c>
      <c r="H15" s="12">
        <v>0</v>
      </c>
      <c r="I15" s="12">
        <v>0</v>
      </c>
      <c r="J15" s="12">
        <v>75</v>
      </c>
      <c r="K15" s="12">
        <v>70</v>
      </c>
      <c r="L15" s="20">
        <f>D11/100*D15+E11/100*E15+G11/100*G15+H11/100*H15+I11/100*I15+J11/100*J15+K11/100*K15</f>
        <v>68.9375</v>
      </c>
      <c r="M15" s="12" t="str">
        <f>VLOOKUP(L15,A75:B86,2)</f>
        <v>B+</v>
      </c>
      <c r="N15" s="11" t="str">
        <f>VLOOKUP(L15,E75:F86,2)</f>
        <v>D+</v>
      </c>
    </row>
    <row r="16" spans="1:14" ht="15">
      <c r="A16" s="11">
        <v>5</v>
      </c>
      <c r="B16" s="11" t="s">
        <v>38</v>
      </c>
      <c r="C16" s="11" t="s">
        <v>39</v>
      </c>
      <c r="D16" s="12">
        <v>80</v>
      </c>
      <c r="E16" s="12">
        <v>0</v>
      </c>
      <c r="F16" s="12"/>
      <c r="G16" s="12">
        <v>93.75</v>
      </c>
      <c r="H16" s="12">
        <v>0</v>
      </c>
      <c r="I16" s="12">
        <v>0</v>
      </c>
      <c r="J16" s="12">
        <v>75</v>
      </c>
      <c r="K16" s="12">
        <v>80</v>
      </c>
      <c r="L16" s="20">
        <f>D11/100*D16+E11/100*E16+G11/100*G16+H11/100*H16+I11/100*I16+J11/100*J16+K11/100*K16</f>
        <v>78.9375</v>
      </c>
      <c r="M16" s="12" t="str">
        <f>VLOOKUP(L16,A75:B86,2)</f>
        <v>A-</v>
      </c>
      <c r="N16" s="11" t="str">
        <f>VLOOKUP(L16,E75:F86,2)</f>
        <v>B-</v>
      </c>
    </row>
    <row r="17" spans="1:14" ht="15">
      <c r="A17" s="11">
        <v>6</v>
      </c>
      <c r="B17" s="11" t="s">
        <v>40</v>
      </c>
      <c r="C17" s="11" t="s">
        <v>41</v>
      </c>
      <c r="D17" s="12">
        <v>80</v>
      </c>
      <c r="E17" s="12">
        <v>0</v>
      </c>
      <c r="F17" s="12"/>
      <c r="G17" s="12">
        <v>81.25</v>
      </c>
      <c r="H17" s="12">
        <v>0</v>
      </c>
      <c r="I17" s="12">
        <v>0</v>
      </c>
      <c r="J17" s="12">
        <v>75</v>
      </c>
      <c r="K17" s="12">
        <v>80</v>
      </c>
      <c r="L17" s="20">
        <f>D11/100*D17+E11/100*E17+G11/100*G17+H11/100*H17+I11/100*I17+J11/100*J17+K11/100*K17</f>
        <v>78.3125</v>
      </c>
      <c r="M17" s="12" t="str">
        <f>VLOOKUP(L17,A75:B86,2)</f>
        <v>A-</v>
      </c>
      <c r="N17" s="11" t="str">
        <f>VLOOKUP(L17,E75:F86,2)</f>
        <v>B-</v>
      </c>
    </row>
    <row r="18" spans="1:14" ht="15">
      <c r="A18" s="11">
        <v>7</v>
      </c>
      <c r="B18" s="11" t="s">
        <v>42</v>
      </c>
      <c r="C18" s="11" t="s">
        <v>43</v>
      </c>
      <c r="D18" s="12">
        <v>80</v>
      </c>
      <c r="E18" s="12">
        <v>0</v>
      </c>
      <c r="F18" s="12"/>
      <c r="G18" s="12">
        <v>81.25</v>
      </c>
      <c r="H18" s="12">
        <v>0</v>
      </c>
      <c r="I18" s="12">
        <v>0</v>
      </c>
      <c r="J18" s="12">
        <v>75</v>
      </c>
      <c r="K18" s="12">
        <v>60</v>
      </c>
      <c r="L18" s="20">
        <f>D11/100*D18+E11/100*E18+G11/100*G18+H11/100*H18+I11/100*I18+J11/100*J18+K11/100*K18</f>
        <v>70.3125</v>
      </c>
      <c r="M18" s="12" t="str">
        <f>VLOOKUP(L18,A75:B86,2)</f>
        <v>B+</v>
      </c>
      <c r="N18" s="11" t="str">
        <f>VLOOKUP(L18,E75:F86,2)</f>
        <v>C-</v>
      </c>
    </row>
    <row r="19" spans="1:14" ht="15">
      <c r="A19" s="11">
        <v>8</v>
      </c>
      <c r="B19" s="11" t="s">
        <v>44</v>
      </c>
      <c r="C19" s="11" t="s">
        <v>45</v>
      </c>
      <c r="D19" s="12">
        <v>75</v>
      </c>
      <c r="E19" s="12">
        <v>0</v>
      </c>
      <c r="F19" s="12"/>
      <c r="G19" s="12">
        <v>81.25</v>
      </c>
      <c r="H19" s="12">
        <v>0</v>
      </c>
      <c r="I19" s="12">
        <v>0</v>
      </c>
      <c r="J19" s="12">
        <v>75</v>
      </c>
      <c r="K19" s="12">
        <v>70</v>
      </c>
      <c r="L19" s="20">
        <f>D11/100*D19+E11/100*E19+G11/100*G19+H11/100*H19+I11/100*I19+J11/100*J19+K11/100*K19</f>
        <v>73.3125</v>
      </c>
      <c r="M19" s="12" t="str">
        <f>VLOOKUP(L19,A75:B86,2)</f>
        <v>B+</v>
      </c>
      <c r="N19" s="11" t="str">
        <f>VLOOKUP(L19,E75:F86,2)</f>
        <v>C</v>
      </c>
    </row>
    <row r="20" spans="1:14" ht="15">
      <c r="A20" s="11">
        <v>9</v>
      </c>
      <c r="B20" s="11" t="s">
        <v>46</v>
      </c>
      <c r="C20" s="11" t="s">
        <v>47</v>
      </c>
      <c r="D20" s="12">
        <v>73</v>
      </c>
      <c r="E20" s="12">
        <v>0</v>
      </c>
      <c r="F20" s="12"/>
      <c r="G20" s="12">
        <v>87.5</v>
      </c>
      <c r="H20" s="12">
        <v>0</v>
      </c>
      <c r="I20" s="12">
        <v>0</v>
      </c>
      <c r="J20" s="12">
        <v>75</v>
      </c>
      <c r="K20" s="12">
        <v>80</v>
      </c>
      <c r="L20" s="20">
        <f>D11/100*D20+E11/100*E20+G11/100*G20+H11/100*H20+I11/100*I20+J11/100*J20+K11/100*K20</f>
        <v>77.225</v>
      </c>
      <c r="M20" s="12" t="str">
        <f>VLOOKUP(L20,A75:B86,2)</f>
        <v>A-</v>
      </c>
      <c r="N20" s="11" t="str">
        <f>VLOOKUP(L20,E75:F86,2)</f>
        <v>B-</v>
      </c>
    </row>
    <row r="21" spans="1:14" ht="15">
      <c r="A21" s="11">
        <v>10</v>
      </c>
      <c r="B21" s="11" t="s">
        <v>48</v>
      </c>
      <c r="C21" s="11" t="s">
        <v>49</v>
      </c>
      <c r="D21" s="12">
        <v>0</v>
      </c>
      <c r="E21" s="12">
        <v>0</v>
      </c>
      <c r="F21" s="12"/>
      <c r="G21" s="12">
        <v>43.75</v>
      </c>
      <c r="H21" s="12">
        <v>0</v>
      </c>
      <c r="I21" s="12">
        <v>0</v>
      </c>
      <c r="J21" s="12">
        <v>75</v>
      </c>
      <c r="K21" s="12">
        <v>0</v>
      </c>
      <c r="L21" s="20">
        <f>D11/100*D21+E11/100*E21+G11/100*G21+H11/100*H21+I11/100*I21+J11/100*J21+K11/100*K21</f>
        <v>28.4375</v>
      </c>
      <c r="M21" s="12" t="str">
        <f>VLOOKUP(L21,A75:B86,2)</f>
        <v>E</v>
      </c>
      <c r="N21" s="11" t="str">
        <f>VLOOKUP(L21,E75:F86,2)</f>
        <v>E</v>
      </c>
    </row>
    <row r="22" spans="1:14" ht="15">
      <c r="A22" s="11">
        <v>11</v>
      </c>
      <c r="B22" s="11" t="s">
        <v>50</v>
      </c>
      <c r="C22" s="11" t="s">
        <v>51</v>
      </c>
      <c r="D22" s="12">
        <v>77</v>
      </c>
      <c r="E22" s="12">
        <v>0</v>
      </c>
      <c r="F22" s="12"/>
      <c r="G22" s="12">
        <v>87.5</v>
      </c>
      <c r="H22" s="12">
        <v>0</v>
      </c>
      <c r="I22" s="12">
        <v>0</v>
      </c>
      <c r="J22" s="12">
        <v>75</v>
      </c>
      <c r="K22" s="12">
        <v>80</v>
      </c>
      <c r="L22" s="20">
        <f>D11/100*D22+E11/100*E22+G11/100*G22+H11/100*H22+I11/100*I22+J11/100*J22+K11/100*K22</f>
        <v>78.025</v>
      </c>
      <c r="M22" s="12" t="str">
        <f>VLOOKUP(L22,A75:B86,2)</f>
        <v>A-</v>
      </c>
      <c r="N22" s="11" t="str">
        <f>VLOOKUP(L22,E75:F86,2)</f>
        <v>B-</v>
      </c>
    </row>
    <row r="23" spans="1:14" ht="15">
      <c r="A23" s="11">
        <v>12</v>
      </c>
      <c r="B23" s="11" t="s">
        <v>52</v>
      </c>
      <c r="C23" s="11" t="s">
        <v>53</v>
      </c>
      <c r="D23" s="12">
        <v>75</v>
      </c>
      <c r="E23" s="12">
        <v>0</v>
      </c>
      <c r="F23" s="12"/>
      <c r="G23" s="12">
        <v>87.5</v>
      </c>
      <c r="H23" s="12">
        <v>0</v>
      </c>
      <c r="I23" s="12">
        <v>0</v>
      </c>
      <c r="J23" s="12">
        <v>75</v>
      </c>
      <c r="K23" s="12">
        <v>70</v>
      </c>
      <c r="L23" s="20">
        <f>D11/100*D23+E11/100*E23+G11/100*G23+H11/100*H23+I11/100*I23+J11/100*J23+K11/100*K23</f>
        <v>73.625</v>
      </c>
      <c r="M23" s="12" t="str">
        <f>VLOOKUP(L23,A75:B86,2)</f>
        <v>B+</v>
      </c>
      <c r="N23" s="11" t="str">
        <f>VLOOKUP(L23,E75:F86,2)</f>
        <v>C</v>
      </c>
    </row>
    <row r="24" spans="1:14" ht="15">
      <c r="A24" s="11">
        <v>13</v>
      </c>
      <c r="B24" s="11" t="s">
        <v>54</v>
      </c>
      <c r="C24" s="11" t="s">
        <v>55</v>
      </c>
      <c r="D24" s="12">
        <v>80</v>
      </c>
      <c r="E24" s="12">
        <v>0</v>
      </c>
      <c r="F24" s="12"/>
      <c r="G24" s="12">
        <v>93.75</v>
      </c>
      <c r="H24" s="12">
        <v>0</v>
      </c>
      <c r="I24" s="12">
        <v>0</v>
      </c>
      <c r="J24" s="12">
        <v>75</v>
      </c>
      <c r="K24" s="12">
        <v>80</v>
      </c>
      <c r="L24" s="20">
        <f>D11/100*D24+E11/100*E24+G11/100*G24+H11/100*H24+I11/100*I24+J11/100*J24+K11/100*K24</f>
        <v>78.9375</v>
      </c>
      <c r="M24" s="12" t="str">
        <f>VLOOKUP(L24,A75:B86,2)</f>
        <v>A-</v>
      </c>
      <c r="N24" s="11" t="str">
        <f>VLOOKUP(L24,E75:F86,2)</f>
        <v>B-</v>
      </c>
    </row>
    <row r="25" spans="1:14" ht="15">
      <c r="A25" s="11">
        <v>14</v>
      </c>
      <c r="B25" s="11" t="s">
        <v>56</v>
      </c>
      <c r="C25" s="11" t="s">
        <v>57</v>
      </c>
      <c r="D25" s="12">
        <v>80</v>
      </c>
      <c r="E25" s="12">
        <v>0</v>
      </c>
      <c r="F25" s="12"/>
      <c r="G25" s="12">
        <v>87.5</v>
      </c>
      <c r="H25" s="12">
        <v>0</v>
      </c>
      <c r="I25" s="12">
        <v>0</v>
      </c>
      <c r="J25" s="12">
        <v>75</v>
      </c>
      <c r="K25" s="12">
        <v>80</v>
      </c>
      <c r="L25" s="20">
        <f>D11/100*D25+E11/100*E25+G11/100*G25+H11/100*H25+I11/100*I25+J11/100*J25+K11/100*K25</f>
        <v>78.625</v>
      </c>
      <c r="M25" s="12" t="str">
        <f>VLOOKUP(L25,A75:B86,2)</f>
        <v>A-</v>
      </c>
      <c r="N25" s="11" t="str">
        <f>VLOOKUP(L25,E75:F86,2)</f>
        <v>B-</v>
      </c>
    </row>
    <row r="26" spans="1:14" ht="15">
      <c r="A26" s="11">
        <v>15</v>
      </c>
      <c r="B26" s="11" t="s">
        <v>58</v>
      </c>
      <c r="C26" s="11" t="s">
        <v>59</v>
      </c>
      <c r="D26" s="12">
        <v>76</v>
      </c>
      <c r="E26" s="12">
        <v>0</v>
      </c>
      <c r="F26" s="12"/>
      <c r="G26" s="12">
        <v>87.5</v>
      </c>
      <c r="H26" s="12">
        <v>0</v>
      </c>
      <c r="I26" s="12">
        <v>0</v>
      </c>
      <c r="J26" s="12">
        <v>75</v>
      </c>
      <c r="K26" s="12">
        <v>80</v>
      </c>
      <c r="L26" s="20">
        <f>D11/100*D26+E11/100*E26+G11/100*G26+H11/100*H26+I11/100*I26+J11/100*J26+K11/100*K26</f>
        <v>77.825</v>
      </c>
      <c r="M26" s="12" t="str">
        <f>VLOOKUP(L26,A75:B86,2)</f>
        <v>A-</v>
      </c>
      <c r="N26" s="11" t="str">
        <f>VLOOKUP(L26,E75:F86,2)</f>
        <v>B-</v>
      </c>
    </row>
    <row r="27" spans="1:14" ht="15">
      <c r="A27" s="11">
        <v>16</v>
      </c>
      <c r="B27" s="11" t="s">
        <v>60</v>
      </c>
      <c r="C27" s="11" t="s">
        <v>61</v>
      </c>
      <c r="D27" s="12">
        <v>73</v>
      </c>
      <c r="E27" s="12">
        <v>0</v>
      </c>
      <c r="F27" s="12"/>
      <c r="G27" s="12">
        <v>81.25</v>
      </c>
      <c r="H27" s="12">
        <v>0</v>
      </c>
      <c r="I27" s="12">
        <v>0</v>
      </c>
      <c r="J27" s="12">
        <v>75</v>
      </c>
      <c r="K27" s="12">
        <v>80</v>
      </c>
      <c r="L27" s="20">
        <f>D11/100*D27+E11/100*E27+G11/100*G27+H11/100*H27+I11/100*I27+J11/100*J27+K11/100*K27</f>
        <v>76.9125</v>
      </c>
      <c r="M27" s="12" t="str">
        <f>VLOOKUP(L27,A75:B86,2)</f>
        <v>A-</v>
      </c>
      <c r="N27" s="11" t="str">
        <f>VLOOKUP(L27,E75:F86,2)</f>
        <v>C+</v>
      </c>
    </row>
    <row r="28" spans="1:14" ht="15">
      <c r="A28" s="11">
        <v>17</v>
      </c>
      <c r="B28" s="11" t="s">
        <v>62</v>
      </c>
      <c r="C28" s="11" t="s">
        <v>63</v>
      </c>
      <c r="D28" s="12">
        <v>76</v>
      </c>
      <c r="E28" s="12">
        <v>0</v>
      </c>
      <c r="F28" s="12"/>
      <c r="G28" s="12">
        <v>93.75</v>
      </c>
      <c r="H28" s="12">
        <v>0</v>
      </c>
      <c r="I28" s="12">
        <v>0</v>
      </c>
      <c r="J28" s="12">
        <v>75</v>
      </c>
      <c r="K28" s="12">
        <v>80</v>
      </c>
      <c r="L28" s="20">
        <f>D11/100*D28+E11/100*E28+G11/100*G28+H11/100*H28+I11/100*I28+J11/100*J28+K11/100*K28</f>
        <v>78.1375</v>
      </c>
      <c r="M28" s="12" t="str">
        <f>VLOOKUP(L28,A75:B86,2)</f>
        <v>A-</v>
      </c>
      <c r="N28" s="11" t="str">
        <f>VLOOKUP(L28,E75:F86,2)</f>
        <v>B-</v>
      </c>
    </row>
    <row r="29" spans="1:14" ht="15">
      <c r="A29" s="11">
        <v>18</v>
      </c>
      <c r="B29" s="11" t="s">
        <v>64</v>
      </c>
      <c r="C29" s="11" t="s">
        <v>65</v>
      </c>
      <c r="D29" s="12">
        <v>77</v>
      </c>
      <c r="E29" s="12">
        <v>0</v>
      </c>
      <c r="F29" s="12"/>
      <c r="G29" s="12">
        <v>93.75</v>
      </c>
      <c r="H29" s="12">
        <v>0</v>
      </c>
      <c r="I29" s="12">
        <v>0</v>
      </c>
      <c r="J29" s="12">
        <v>75</v>
      </c>
      <c r="K29" s="12">
        <v>70</v>
      </c>
      <c r="L29" s="20">
        <f>D11/100*D29+E11/100*E29+G11/100*G29+H11/100*H29+I11/100*I29+J11/100*J29+K11/100*K29</f>
        <v>74.3375</v>
      </c>
      <c r="M29" s="12" t="str">
        <f>VLOOKUP(L29,A75:B86,2)</f>
        <v>B+</v>
      </c>
      <c r="N29" s="11" t="str">
        <f>VLOOKUP(L29,E75:F86,2)</f>
        <v>C</v>
      </c>
    </row>
    <row r="30" spans="1:14" ht="15">
      <c r="A30" s="11">
        <v>19</v>
      </c>
      <c r="B30" s="11" t="s">
        <v>66</v>
      </c>
      <c r="C30" s="11" t="s">
        <v>67</v>
      </c>
      <c r="D30" s="12">
        <v>70</v>
      </c>
      <c r="E30" s="12">
        <v>0</v>
      </c>
      <c r="F30" s="12"/>
      <c r="G30" s="12">
        <v>81.25</v>
      </c>
      <c r="H30" s="12">
        <v>0</v>
      </c>
      <c r="I30" s="12">
        <v>0</v>
      </c>
      <c r="J30" s="12">
        <v>75</v>
      </c>
      <c r="K30" s="12">
        <v>80</v>
      </c>
      <c r="L30" s="20">
        <f>D11/100*D30+E11/100*E30+G11/100*G30+H11/100*H30+I11/100*I30+J11/100*J30+K11/100*K30</f>
        <v>76.3125</v>
      </c>
      <c r="M30" s="12" t="str">
        <f>VLOOKUP(L30,A75:B86,2)</f>
        <v>A-</v>
      </c>
      <c r="N30" s="11" t="str">
        <f>VLOOKUP(L30,E75:F86,2)</f>
        <v>C+</v>
      </c>
    </row>
    <row r="31" spans="1:14" ht="15">
      <c r="A31" s="11">
        <v>20</v>
      </c>
      <c r="B31" s="11" t="s">
        <v>68</v>
      </c>
      <c r="C31" s="11" t="s">
        <v>69</v>
      </c>
      <c r="D31" s="12">
        <v>76</v>
      </c>
      <c r="E31" s="12">
        <v>0</v>
      </c>
      <c r="F31" s="12"/>
      <c r="G31" s="12">
        <v>87.5</v>
      </c>
      <c r="H31" s="12">
        <v>0</v>
      </c>
      <c r="I31" s="12">
        <v>0</v>
      </c>
      <c r="J31" s="12">
        <v>75</v>
      </c>
      <c r="K31" s="12">
        <v>80</v>
      </c>
      <c r="L31" s="20">
        <f>D11/100*D31+E11/100*E31+G11/100*G31+H11/100*H31+I11/100*I31+J11/100*J31+K11/100*K31</f>
        <v>77.825</v>
      </c>
      <c r="M31" s="12" t="str">
        <f>VLOOKUP(L31,A75:B86,2)</f>
        <v>A-</v>
      </c>
      <c r="N31" s="11" t="str">
        <f>VLOOKUP(L31,E75:F86,2)</f>
        <v>B-</v>
      </c>
    </row>
    <row r="32" spans="1:14" ht="15">
      <c r="A32" s="11">
        <v>21</v>
      </c>
      <c r="B32" s="11" t="s">
        <v>70</v>
      </c>
      <c r="C32" s="11" t="s">
        <v>71</v>
      </c>
      <c r="D32" s="12">
        <v>76</v>
      </c>
      <c r="E32" s="12">
        <v>0</v>
      </c>
      <c r="F32" s="12"/>
      <c r="G32" s="12">
        <v>87.5</v>
      </c>
      <c r="H32" s="12">
        <v>0</v>
      </c>
      <c r="I32" s="12">
        <v>0</v>
      </c>
      <c r="J32" s="12">
        <v>75</v>
      </c>
      <c r="K32" s="12">
        <v>80</v>
      </c>
      <c r="L32" s="20">
        <f>D11/100*D32+E11/100*E32+G11/100*G32+H11/100*H32+I11/100*I32+J11/100*J32+K11/100*K32</f>
        <v>77.825</v>
      </c>
      <c r="M32" s="12" t="str">
        <f>VLOOKUP(L32,A75:B86,2)</f>
        <v>A-</v>
      </c>
      <c r="N32" s="11" t="str">
        <f>VLOOKUP(L32,E75:F86,2)</f>
        <v>B-</v>
      </c>
    </row>
    <row r="33" spans="1:14" ht="15">
      <c r="A33" s="11">
        <v>22</v>
      </c>
      <c r="B33" s="11" t="s">
        <v>72</v>
      </c>
      <c r="C33" s="11" t="s">
        <v>73</v>
      </c>
      <c r="D33" s="12">
        <v>80</v>
      </c>
      <c r="E33" s="12">
        <v>0</v>
      </c>
      <c r="F33" s="12"/>
      <c r="G33" s="12">
        <v>93.75</v>
      </c>
      <c r="H33" s="12">
        <v>0</v>
      </c>
      <c r="I33" s="12">
        <v>0</v>
      </c>
      <c r="J33" s="12">
        <v>75</v>
      </c>
      <c r="K33" s="12">
        <v>80</v>
      </c>
      <c r="L33" s="20">
        <f>D11/100*D33+E11/100*E33+G11/100*G33+H11/100*H33+I11/100*I33+J11/100*J33+K11/100*K33</f>
        <v>78.9375</v>
      </c>
      <c r="M33" s="12" t="str">
        <f>VLOOKUP(L33,A75:B86,2)</f>
        <v>A-</v>
      </c>
      <c r="N33" s="11" t="str">
        <f>VLOOKUP(L33,E75:F86,2)</f>
        <v>B-</v>
      </c>
    </row>
    <row r="34" spans="1:14" ht="15">
      <c r="A34" s="11">
        <v>23</v>
      </c>
      <c r="B34" s="11" t="s">
        <v>74</v>
      </c>
      <c r="C34" s="11" t="s">
        <v>75</v>
      </c>
      <c r="D34" s="12">
        <v>77</v>
      </c>
      <c r="E34" s="12">
        <v>0</v>
      </c>
      <c r="F34" s="12"/>
      <c r="G34" s="12">
        <v>93.75</v>
      </c>
      <c r="H34" s="12">
        <v>0</v>
      </c>
      <c r="I34" s="12">
        <v>0</v>
      </c>
      <c r="J34" s="12">
        <v>75</v>
      </c>
      <c r="K34" s="12">
        <v>80</v>
      </c>
      <c r="L34" s="20">
        <f>D11/100*D34+E11/100*E34+G11/100*G34+H11/100*H34+I11/100*I34+J11/100*J34+K11/100*K34</f>
        <v>78.3375</v>
      </c>
      <c r="M34" s="12" t="str">
        <f>VLOOKUP(L34,A75:B86,2)</f>
        <v>A-</v>
      </c>
      <c r="N34" s="11" t="str">
        <f>VLOOKUP(L34,E75:F86,2)</f>
        <v>B-</v>
      </c>
    </row>
    <row r="35" spans="1:14" ht="15">
      <c r="A35" s="11">
        <v>24</v>
      </c>
      <c r="B35" s="11" t="s">
        <v>76</v>
      </c>
      <c r="C35" s="11" t="s">
        <v>77</v>
      </c>
      <c r="D35" s="12">
        <v>76</v>
      </c>
      <c r="E35" s="12">
        <v>0</v>
      </c>
      <c r="F35" s="12"/>
      <c r="G35" s="12">
        <v>93.75</v>
      </c>
      <c r="H35" s="12">
        <v>0</v>
      </c>
      <c r="I35" s="12">
        <v>0</v>
      </c>
      <c r="J35" s="12">
        <v>75</v>
      </c>
      <c r="K35" s="12">
        <v>80</v>
      </c>
      <c r="L35" s="20">
        <f>D11/100*D35+E11/100*E35+G11/100*G35+H11/100*H35+I11/100*I35+J11/100*J35+K11/100*K35</f>
        <v>78.1375</v>
      </c>
      <c r="M35" s="12" t="str">
        <f>VLOOKUP(L35,A75:B86,2)</f>
        <v>A-</v>
      </c>
      <c r="N35" s="11" t="str">
        <f>VLOOKUP(L35,E75:F86,2)</f>
        <v>B-</v>
      </c>
    </row>
    <row r="36" spans="1:14" ht="15">
      <c r="A36" s="11">
        <v>25</v>
      </c>
      <c r="B36" s="11" t="s">
        <v>78</v>
      </c>
      <c r="C36" s="11" t="s">
        <v>79</v>
      </c>
      <c r="D36" s="12">
        <v>80</v>
      </c>
      <c r="E36" s="12">
        <v>0</v>
      </c>
      <c r="F36" s="12"/>
      <c r="G36" s="12">
        <v>93.75</v>
      </c>
      <c r="H36" s="12">
        <v>0</v>
      </c>
      <c r="I36" s="12">
        <v>0</v>
      </c>
      <c r="J36" s="12">
        <v>75</v>
      </c>
      <c r="K36" s="12">
        <v>80</v>
      </c>
      <c r="L36" s="20">
        <f>D11/100*D36+E11/100*E36+G11/100*G36+H11/100*H36+I11/100*I36+J11/100*J36+K11/100*K36</f>
        <v>78.9375</v>
      </c>
      <c r="M36" s="12" t="str">
        <f>VLOOKUP(L36,A75:B86,2)</f>
        <v>A-</v>
      </c>
      <c r="N36" s="11" t="str">
        <f>VLOOKUP(L36,E75:F86,2)</f>
        <v>B-</v>
      </c>
    </row>
    <row r="37" spans="1:14" ht="15">
      <c r="A37" s="11">
        <v>26</v>
      </c>
      <c r="B37" s="11" t="s">
        <v>80</v>
      </c>
      <c r="C37" s="11" t="s">
        <v>81</v>
      </c>
      <c r="D37" s="12">
        <v>78</v>
      </c>
      <c r="E37" s="12">
        <v>0</v>
      </c>
      <c r="F37" s="12"/>
      <c r="G37" s="12">
        <v>93.75</v>
      </c>
      <c r="H37" s="12">
        <v>0</v>
      </c>
      <c r="I37" s="12">
        <v>0</v>
      </c>
      <c r="J37" s="12">
        <v>75</v>
      </c>
      <c r="K37" s="12">
        <v>80</v>
      </c>
      <c r="L37" s="20">
        <f>D11/100*D37+E11/100*E37+G11/100*G37+H11/100*H37+I11/100*I37+J11/100*J37+K11/100*K37</f>
        <v>78.5375</v>
      </c>
      <c r="M37" s="12" t="str">
        <f>VLOOKUP(L37,A75:B86,2)</f>
        <v>A-</v>
      </c>
      <c r="N37" s="11" t="str">
        <f>VLOOKUP(L37,E75:F86,2)</f>
        <v>B-</v>
      </c>
    </row>
    <row r="38" spans="1:14" ht="15">
      <c r="A38" s="11">
        <v>27</v>
      </c>
      <c r="B38" s="11" t="s">
        <v>82</v>
      </c>
      <c r="C38" s="11" t="s">
        <v>83</v>
      </c>
      <c r="D38" s="12">
        <v>78</v>
      </c>
      <c r="E38" s="12">
        <v>0</v>
      </c>
      <c r="F38" s="12"/>
      <c r="G38" s="12">
        <v>87.5</v>
      </c>
      <c r="H38" s="12">
        <v>0</v>
      </c>
      <c r="I38" s="12">
        <v>0</v>
      </c>
      <c r="J38" s="12">
        <v>75</v>
      </c>
      <c r="K38" s="12">
        <v>80</v>
      </c>
      <c r="L38" s="20">
        <f>D11/100*D38+E11/100*E38+G11/100*G38+H11/100*H38+I11/100*I38+J11/100*J38+K11/100*K38</f>
        <v>78.225</v>
      </c>
      <c r="M38" s="12" t="str">
        <f>VLOOKUP(L38,A75:B86,2)</f>
        <v>A-</v>
      </c>
      <c r="N38" s="11" t="str">
        <f>VLOOKUP(L38,E75:F86,2)</f>
        <v>B-</v>
      </c>
    </row>
    <row r="39" spans="1:14" ht="15">
      <c r="A39" s="11">
        <v>28</v>
      </c>
      <c r="B39" s="11" t="s">
        <v>84</v>
      </c>
      <c r="C39" s="11" t="s">
        <v>85</v>
      </c>
      <c r="D39" s="12">
        <v>75</v>
      </c>
      <c r="E39" s="12">
        <v>0</v>
      </c>
      <c r="F39" s="12"/>
      <c r="G39" s="12">
        <v>87.5</v>
      </c>
      <c r="H39" s="12">
        <v>0</v>
      </c>
      <c r="I39" s="12">
        <v>0</v>
      </c>
      <c r="J39" s="12">
        <v>75</v>
      </c>
      <c r="K39" s="12">
        <v>80</v>
      </c>
      <c r="L39" s="20">
        <f>D11/100*D39+E11/100*E39+G11/100*G39+H11/100*H39+I11/100*I39+J11/100*J39+K11/100*K39</f>
        <v>77.625</v>
      </c>
      <c r="M39" s="12" t="str">
        <f>VLOOKUP(L39,A75:B86,2)</f>
        <v>A-</v>
      </c>
      <c r="N39" s="11" t="str">
        <f>VLOOKUP(L39,E75:F86,2)</f>
        <v>B-</v>
      </c>
    </row>
    <row r="40" spans="1:14" ht="15">
      <c r="A40" s="11">
        <v>29</v>
      </c>
      <c r="B40" s="11" t="s">
        <v>86</v>
      </c>
      <c r="C40" s="11" t="s">
        <v>87</v>
      </c>
      <c r="D40" s="12">
        <v>80</v>
      </c>
      <c r="E40" s="12">
        <v>0</v>
      </c>
      <c r="F40" s="12"/>
      <c r="G40" s="12">
        <v>81.25</v>
      </c>
      <c r="H40" s="12">
        <v>0</v>
      </c>
      <c r="I40" s="12">
        <v>0</v>
      </c>
      <c r="J40" s="12">
        <v>75</v>
      </c>
      <c r="K40" s="12">
        <v>70</v>
      </c>
      <c r="L40" s="20">
        <f>D11/100*D40+E11/100*E40+G11/100*G40+H11/100*H40+I11/100*I40+J11/100*J40+K11/100*K40</f>
        <v>74.3125</v>
      </c>
      <c r="M40" s="12" t="str">
        <f>VLOOKUP(L40,A75:B86,2)</f>
        <v>B+</v>
      </c>
      <c r="N40" s="11" t="str">
        <f>VLOOKUP(L40,E75:F86,2)</f>
        <v>C</v>
      </c>
    </row>
    <row r="41" spans="1:14" ht="15">
      <c r="A41" s="11">
        <v>30</v>
      </c>
      <c r="B41" s="11" t="s">
        <v>88</v>
      </c>
      <c r="C41" s="11" t="s">
        <v>89</v>
      </c>
      <c r="D41" s="12">
        <v>80</v>
      </c>
      <c r="E41" s="12">
        <v>0</v>
      </c>
      <c r="F41" s="12"/>
      <c r="G41" s="12">
        <v>93.75</v>
      </c>
      <c r="H41" s="12">
        <v>0</v>
      </c>
      <c r="I41" s="12">
        <v>0</v>
      </c>
      <c r="J41" s="12">
        <v>75</v>
      </c>
      <c r="K41" s="12">
        <v>80</v>
      </c>
      <c r="L41" s="20">
        <f>D11/100*D41+E11/100*E41+G11/100*G41+H11/100*H41+I11/100*I41+J11/100*J41+K11/100*K41</f>
        <v>78.9375</v>
      </c>
      <c r="M41" s="12" t="str">
        <f>VLOOKUP(L41,A75:B86,2)</f>
        <v>A-</v>
      </c>
      <c r="N41" s="11" t="str">
        <f>VLOOKUP(L41,E75:F86,2)</f>
        <v>B-</v>
      </c>
    </row>
    <row r="42" spans="1:14" ht="15">
      <c r="A42" s="11">
        <v>31</v>
      </c>
      <c r="B42" s="11" t="s">
        <v>90</v>
      </c>
      <c r="C42" s="11" t="s">
        <v>91</v>
      </c>
      <c r="D42" s="12">
        <v>70</v>
      </c>
      <c r="E42" s="12">
        <v>0</v>
      </c>
      <c r="F42" s="12"/>
      <c r="G42" s="12">
        <v>81.25</v>
      </c>
      <c r="H42" s="12">
        <v>0</v>
      </c>
      <c r="I42" s="12">
        <v>0</v>
      </c>
      <c r="J42" s="12">
        <v>75</v>
      </c>
      <c r="K42" s="12">
        <v>70</v>
      </c>
      <c r="L42" s="20">
        <f>D11/100*D42+E11/100*E42+G11/100*G42+H11/100*H42+I11/100*I42+J11/100*J42+K11/100*K42</f>
        <v>72.3125</v>
      </c>
      <c r="M42" s="12" t="str">
        <f>VLOOKUP(L42,A75:B86,2)</f>
        <v>B+</v>
      </c>
      <c r="N42" s="11" t="str">
        <f>VLOOKUP(L42,E75:F86,2)</f>
        <v>C</v>
      </c>
    </row>
    <row r="43" spans="1:14" ht="15">
      <c r="A43" s="11">
        <v>32</v>
      </c>
      <c r="B43" s="11" t="s">
        <v>92</v>
      </c>
      <c r="C43" s="11" t="s">
        <v>93</v>
      </c>
      <c r="D43" s="12">
        <v>80</v>
      </c>
      <c r="E43" s="12">
        <v>0</v>
      </c>
      <c r="F43" s="12"/>
      <c r="G43" s="12">
        <v>93.75</v>
      </c>
      <c r="H43" s="12">
        <v>0</v>
      </c>
      <c r="I43" s="12">
        <v>0</v>
      </c>
      <c r="J43" s="12">
        <v>75</v>
      </c>
      <c r="K43" s="12">
        <v>70</v>
      </c>
      <c r="L43" s="20">
        <f>D11/100*D43+E11/100*E43+G11/100*G43+H11/100*H43+I11/100*I43+J11/100*J43+K11/100*K43</f>
        <v>74.9375</v>
      </c>
      <c r="M43" s="12" t="str">
        <f>VLOOKUP(L43,A75:B86,2)</f>
        <v>B+</v>
      </c>
      <c r="N43" s="11" t="str">
        <f>VLOOKUP(L43,E75:F86,2)</f>
        <v>C+</v>
      </c>
    </row>
    <row r="44" spans="1:14" ht="15">
      <c r="A44" s="11">
        <v>33</v>
      </c>
      <c r="B44" s="11" t="s">
        <v>94</v>
      </c>
      <c r="C44" s="11" t="s">
        <v>95</v>
      </c>
      <c r="D44" s="12">
        <v>50</v>
      </c>
      <c r="E44" s="12">
        <v>0</v>
      </c>
      <c r="F44" s="12"/>
      <c r="G44" s="12">
        <v>87.5</v>
      </c>
      <c r="H44" s="12">
        <v>0</v>
      </c>
      <c r="I44" s="12">
        <v>0</v>
      </c>
      <c r="J44" s="12">
        <v>75</v>
      </c>
      <c r="K44" s="12">
        <v>80</v>
      </c>
      <c r="L44" s="20">
        <f>D11/100*D44+E11/100*E44+G11/100*G44+H11/100*H44+I11/100*I44+J11/100*J44+K11/100*K44</f>
        <v>72.625</v>
      </c>
      <c r="M44" s="12" t="str">
        <f>VLOOKUP(L44,A75:B86,2)</f>
        <v>B+</v>
      </c>
      <c r="N44" s="11" t="str">
        <f>VLOOKUP(L44,E75:F86,2)</f>
        <v>C</v>
      </c>
    </row>
    <row r="45" spans="1:14" ht="15">
      <c r="A45" s="11">
        <v>34</v>
      </c>
      <c r="B45" s="11" t="s">
        <v>96</v>
      </c>
      <c r="C45" s="11" t="s">
        <v>97</v>
      </c>
      <c r="D45" s="12">
        <v>77</v>
      </c>
      <c r="E45" s="12">
        <v>0</v>
      </c>
      <c r="F45" s="12"/>
      <c r="G45" s="12">
        <v>93.75</v>
      </c>
      <c r="H45" s="12">
        <v>0</v>
      </c>
      <c r="I45" s="12">
        <v>0</v>
      </c>
      <c r="J45" s="12">
        <v>75</v>
      </c>
      <c r="K45" s="12">
        <v>80</v>
      </c>
      <c r="L45" s="20">
        <f>D11/100*D45+E11/100*E45+G11/100*G45+H11/100*H45+I11/100*I45+J11/100*J45+K11/100*K45</f>
        <v>78.3375</v>
      </c>
      <c r="M45" s="12" t="str">
        <f>VLOOKUP(L45,A75:B86,2)</f>
        <v>A-</v>
      </c>
      <c r="N45" s="11" t="str">
        <f>VLOOKUP(L45,E75:F86,2)</f>
        <v>B-</v>
      </c>
    </row>
    <row r="46" spans="1:14" ht="15">
      <c r="A46" s="11">
        <v>35</v>
      </c>
      <c r="B46" s="11" t="s">
        <v>98</v>
      </c>
      <c r="C46" s="11" t="s">
        <v>99</v>
      </c>
      <c r="D46" s="12">
        <v>77</v>
      </c>
      <c r="E46" s="12">
        <v>0</v>
      </c>
      <c r="F46" s="12"/>
      <c r="G46" s="12">
        <v>87.5</v>
      </c>
      <c r="H46" s="12">
        <v>0</v>
      </c>
      <c r="I46" s="12">
        <v>0</v>
      </c>
      <c r="J46" s="12">
        <v>75</v>
      </c>
      <c r="K46" s="12">
        <v>70</v>
      </c>
      <c r="L46" s="20">
        <f>D11/100*D46+E11/100*E46+G11/100*G46+H11/100*H46+I11/100*I46+J11/100*J46+K11/100*K46</f>
        <v>74.025</v>
      </c>
      <c r="M46" s="12" t="str">
        <f>VLOOKUP(L46,A75:B86,2)</f>
        <v>B+</v>
      </c>
      <c r="N46" s="11" t="str">
        <f>VLOOKUP(L46,E75:F86,2)</f>
        <v>C</v>
      </c>
    </row>
    <row r="47" spans="1:14" ht="15">
      <c r="A47" s="11">
        <v>36</v>
      </c>
      <c r="B47" s="11" t="s">
        <v>100</v>
      </c>
      <c r="C47" s="11" t="s">
        <v>101</v>
      </c>
      <c r="D47" s="12">
        <v>77</v>
      </c>
      <c r="E47" s="12">
        <v>0</v>
      </c>
      <c r="F47" s="12"/>
      <c r="G47" s="12">
        <v>81.25</v>
      </c>
      <c r="H47" s="12">
        <v>0</v>
      </c>
      <c r="I47" s="12">
        <v>0</v>
      </c>
      <c r="J47" s="12">
        <v>75</v>
      </c>
      <c r="K47" s="12">
        <v>80</v>
      </c>
      <c r="L47" s="20">
        <f>D11/100*D47+E11/100*E47+G11/100*G47+H11/100*H47+I11/100*I47+J11/100*J47+K11/100*K47</f>
        <v>77.7125</v>
      </c>
      <c r="M47" s="12" t="str">
        <f>VLOOKUP(L47,A75:B86,2)</f>
        <v>A-</v>
      </c>
      <c r="N47" s="11" t="str">
        <f>VLOOKUP(L47,E75:F86,2)</f>
        <v>B-</v>
      </c>
    </row>
    <row r="48" spans="1:14" ht="15">
      <c r="A48" s="11">
        <v>37</v>
      </c>
      <c r="B48" s="11" t="s">
        <v>102</v>
      </c>
      <c r="C48" s="11" t="s">
        <v>103</v>
      </c>
      <c r="D48" s="12">
        <v>76</v>
      </c>
      <c r="E48" s="12">
        <v>0</v>
      </c>
      <c r="F48" s="12"/>
      <c r="G48" s="12">
        <v>87.5</v>
      </c>
      <c r="H48" s="12">
        <v>0</v>
      </c>
      <c r="I48" s="12">
        <v>0</v>
      </c>
      <c r="J48" s="12">
        <v>75</v>
      </c>
      <c r="K48" s="12">
        <v>80</v>
      </c>
      <c r="L48" s="20">
        <f>D11/100*D48+E11/100*E48+G11/100*G48+H11/100*H48+I11/100*I48+J11/100*J48+K11/100*K48</f>
        <v>77.825</v>
      </c>
      <c r="M48" s="12" t="str">
        <f>VLOOKUP(L48,A75:B86,2)</f>
        <v>A-</v>
      </c>
      <c r="N48" s="11" t="str">
        <f>VLOOKUP(L48,E75:F86,2)</f>
        <v>B-</v>
      </c>
    </row>
    <row r="49" spans="1:14" ht="15">
      <c r="A49" s="11">
        <v>38</v>
      </c>
      <c r="B49" s="11" t="s">
        <v>104</v>
      </c>
      <c r="C49" s="11" t="s">
        <v>105</v>
      </c>
      <c r="D49" s="12">
        <v>76</v>
      </c>
      <c r="E49" s="12">
        <v>0</v>
      </c>
      <c r="F49" s="12"/>
      <c r="G49" s="12">
        <v>81.25</v>
      </c>
      <c r="H49" s="12">
        <v>0</v>
      </c>
      <c r="I49" s="12">
        <v>0</v>
      </c>
      <c r="J49" s="12">
        <v>75</v>
      </c>
      <c r="K49" s="12">
        <v>80</v>
      </c>
      <c r="L49" s="20">
        <f>D11/100*D49+E11/100*E49+G11/100*G49+H11/100*H49+I11/100*I49+J11/100*J49+K11/100*K49</f>
        <v>77.5125</v>
      </c>
      <c r="M49" s="12" t="str">
        <f>VLOOKUP(L49,A75:B86,2)</f>
        <v>A-</v>
      </c>
      <c r="N49" s="11" t="str">
        <f>VLOOKUP(L49,E75:F86,2)</f>
        <v>B-</v>
      </c>
    </row>
    <row r="50" spans="1:14" ht="15">
      <c r="A50" s="11">
        <v>39</v>
      </c>
      <c r="B50" s="11" t="s">
        <v>106</v>
      </c>
      <c r="C50" s="11" t="s">
        <v>107</v>
      </c>
      <c r="D50" s="12">
        <v>75</v>
      </c>
      <c r="E50" s="12">
        <v>0</v>
      </c>
      <c r="F50" s="12"/>
      <c r="G50" s="12">
        <v>87.5</v>
      </c>
      <c r="H50" s="12">
        <v>0</v>
      </c>
      <c r="I50" s="12">
        <v>0</v>
      </c>
      <c r="J50" s="12">
        <v>75</v>
      </c>
      <c r="K50" s="12">
        <v>80</v>
      </c>
      <c r="L50" s="20">
        <f>D11/100*D50+E11/100*E50+G11/100*G50+H11/100*H50+I11/100*I50+J11/100*J50+K11/100*K50</f>
        <v>77.625</v>
      </c>
      <c r="M50" s="12" t="str">
        <f>VLOOKUP(L50,A75:B86,2)</f>
        <v>A-</v>
      </c>
      <c r="N50" s="11" t="str">
        <f>VLOOKUP(L50,E75:F86,2)</f>
        <v>B-</v>
      </c>
    </row>
    <row r="51" spans="1:14" ht="15">
      <c r="A51" s="11">
        <v>40</v>
      </c>
      <c r="B51" s="11" t="s">
        <v>108</v>
      </c>
      <c r="C51" s="11" t="s">
        <v>109</v>
      </c>
      <c r="D51" s="12">
        <v>75</v>
      </c>
      <c r="E51" s="12">
        <v>0</v>
      </c>
      <c r="F51" s="12"/>
      <c r="G51" s="12">
        <v>87.5</v>
      </c>
      <c r="H51" s="12">
        <v>0</v>
      </c>
      <c r="I51" s="12">
        <v>0</v>
      </c>
      <c r="J51" s="12">
        <v>75</v>
      </c>
      <c r="K51" s="12">
        <v>60</v>
      </c>
      <c r="L51" s="20">
        <f>D11/100*D51+E11/100*E51+G11/100*G51+H11/100*H51+I11/100*I51+J11/100*J51+K11/100*K51</f>
        <v>69.625</v>
      </c>
      <c r="M51" s="12" t="str">
        <f>VLOOKUP(L51,A75:B86,2)</f>
        <v>B+</v>
      </c>
      <c r="N51" s="11" t="str">
        <f>VLOOKUP(L51,E75:F86,2)</f>
        <v>C-</v>
      </c>
    </row>
    <row r="52" spans="1:14" ht="15">
      <c r="A52" s="11">
        <v>41</v>
      </c>
      <c r="B52" s="11" t="s">
        <v>110</v>
      </c>
      <c r="C52" s="11" t="s">
        <v>111</v>
      </c>
      <c r="D52" s="12">
        <v>0</v>
      </c>
      <c r="E52" s="12">
        <v>0</v>
      </c>
      <c r="F52" s="12"/>
      <c r="G52" s="12">
        <v>56.25</v>
      </c>
      <c r="H52" s="12">
        <v>0</v>
      </c>
      <c r="I52" s="12">
        <v>0</v>
      </c>
      <c r="J52" s="12">
        <v>75</v>
      </c>
      <c r="K52" s="12">
        <v>0</v>
      </c>
      <c r="L52" s="20">
        <f>D11/100*D52+E11/100*E52+G11/100*G52+H11/100*H52+I11/100*I52+J11/100*J52+K11/100*K52</f>
        <v>29.0625</v>
      </c>
      <c r="M52" s="12" t="str">
        <f>VLOOKUP(L52,A75:B86,2)</f>
        <v>E</v>
      </c>
      <c r="N52" s="11" t="str">
        <f>VLOOKUP(L52,E75:F86,2)</f>
        <v>E</v>
      </c>
    </row>
    <row r="53" spans="1:14" s="1" customFormat="1" ht="15">
      <c r="A53" s="13">
        <v>42</v>
      </c>
      <c r="B53" s="13" t="s">
        <v>112</v>
      </c>
      <c r="C53" s="13" t="s">
        <v>113</v>
      </c>
      <c r="D53" s="14">
        <v>78</v>
      </c>
      <c r="E53" s="14">
        <v>0</v>
      </c>
      <c r="F53" s="14"/>
      <c r="G53" s="14">
        <v>87.5</v>
      </c>
      <c r="H53" s="14">
        <v>0</v>
      </c>
      <c r="I53" s="14">
        <v>0</v>
      </c>
      <c r="J53" s="14">
        <v>75</v>
      </c>
      <c r="K53" s="14">
        <v>80</v>
      </c>
      <c r="L53" s="21">
        <f>D11/100*D53+E11/100*E53+G11/100*G53+H11/100*H53+I11/100*I53+J11/100*J53+K11/100*K53</f>
        <v>78.225</v>
      </c>
      <c r="M53" s="14" t="str">
        <f>VLOOKUP(L53,A75:B86,2)</f>
        <v>A-</v>
      </c>
      <c r="N53" s="13" t="str">
        <f>VLOOKUP(L53,E75:F86,2)</f>
        <v>B-</v>
      </c>
    </row>
    <row r="54" spans="1:14" s="1" customFormat="1" ht="15">
      <c r="A54" s="13">
        <v>43</v>
      </c>
      <c r="B54" s="13" t="s">
        <v>114</v>
      </c>
      <c r="C54" s="13" t="s">
        <v>115</v>
      </c>
      <c r="D54" s="14">
        <v>0</v>
      </c>
      <c r="E54" s="14">
        <v>0</v>
      </c>
      <c r="F54" s="14"/>
      <c r="G54" s="14">
        <v>87.5</v>
      </c>
      <c r="H54" s="14">
        <v>0</v>
      </c>
      <c r="I54" s="14">
        <v>0</v>
      </c>
      <c r="J54" s="14">
        <v>75</v>
      </c>
      <c r="K54" s="14">
        <v>80</v>
      </c>
      <c r="L54" s="21">
        <f>D11/100*D54+E11/100*E54+G11/100*G54+H11/100*H54+I11/100*I54+J11/100*J54+K11/100*K54</f>
        <v>62.625</v>
      </c>
      <c r="M54" s="14" t="str">
        <f>VLOOKUP(L54,A75:B86,2)</f>
        <v>B-</v>
      </c>
      <c r="N54" s="13" t="str">
        <f>VLOOKUP(L54,E75:F86,2)</f>
        <v>D</v>
      </c>
    </row>
    <row r="55" spans="1:14" s="1" customFormat="1" ht="15">
      <c r="A55" s="13">
        <v>44</v>
      </c>
      <c r="B55" s="13" t="s">
        <v>116</v>
      </c>
      <c r="C55" s="13" t="s">
        <v>117</v>
      </c>
      <c r="D55" s="14">
        <v>80</v>
      </c>
      <c r="E55" s="14">
        <v>0</v>
      </c>
      <c r="F55" s="14"/>
      <c r="G55" s="14">
        <v>93.75</v>
      </c>
      <c r="H55" s="14">
        <v>0</v>
      </c>
      <c r="I55" s="14">
        <v>0</v>
      </c>
      <c r="J55" s="14">
        <v>75</v>
      </c>
      <c r="K55" s="14">
        <v>80</v>
      </c>
      <c r="L55" s="21">
        <f>D11/100*D55+E11/100*E55+G11/100*G55+H11/100*H55+I11/100*I55+J11/100*J55+K11/100*K55</f>
        <v>78.9375</v>
      </c>
      <c r="M55" s="14" t="str">
        <f>VLOOKUP(L55,A75:B86,2)</f>
        <v>A-</v>
      </c>
      <c r="N55" s="13" t="str">
        <f>VLOOKUP(L55,E75:F86,2)</f>
        <v>B-</v>
      </c>
    </row>
    <row r="56" spans="1:14" s="1" customFormat="1" ht="15">
      <c r="A56" s="13">
        <v>45</v>
      </c>
      <c r="B56" s="13" t="s">
        <v>118</v>
      </c>
      <c r="C56" s="13" t="s">
        <v>119</v>
      </c>
      <c r="D56" s="14">
        <v>50</v>
      </c>
      <c r="E56" s="14">
        <v>0</v>
      </c>
      <c r="F56" s="14"/>
      <c r="G56" s="14">
        <v>87.5</v>
      </c>
      <c r="H56" s="14">
        <v>0</v>
      </c>
      <c r="I56" s="14">
        <v>0</v>
      </c>
      <c r="J56" s="14">
        <v>75</v>
      </c>
      <c r="K56" s="14">
        <v>80</v>
      </c>
      <c r="L56" s="21">
        <f>D11/100*D56+E11/100*E56+G11/100*G56+H11/100*H56+I11/100*I56+J11/100*J56+K11/100*K56</f>
        <v>72.625</v>
      </c>
      <c r="M56" s="14" t="str">
        <f>VLOOKUP(L56,A75:B86,2)</f>
        <v>B+</v>
      </c>
      <c r="N56" s="13" t="str">
        <f>VLOOKUP(L56,E75:F86,2)</f>
        <v>C</v>
      </c>
    </row>
    <row r="57" spans="1:14" s="1" customFormat="1" ht="15">
      <c r="A57" s="13">
        <v>46</v>
      </c>
      <c r="B57" s="13" t="s">
        <v>120</v>
      </c>
      <c r="C57" s="13" t="s">
        <v>121</v>
      </c>
      <c r="D57" s="14">
        <v>76</v>
      </c>
      <c r="E57" s="14">
        <v>0</v>
      </c>
      <c r="F57" s="14"/>
      <c r="G57" s="14">
        <v>87.5</v>
      </c>
      <c r="H57" s="14">
        <v>0</v>
      </c>
      <c r="I57" s="14">
        <v>0</v>
      </c>
      <c r="J57" s="14">
        <v>75</v>
      </c>
      <c r="K57" s="14">
        <v>80</v>
      </c>
      <c r="L57" s="21">
        <f>D11/100*D57+E11/100*E57+G11/100*G57+H11/100*H57+I11/100*I57+J11/100*J57+K11/100*K57</f>
        <v>77.825</v>
      </c>
      <c r="M57" s="14" t="str">
        <f>VLOOKUP(L57,A75:B86,2)</f>
        <v>A-</v>
      </c>
      <c r="N57" s="13" t="str">
        <f>VLOOKUP(L57,E75:F86,2)</f>
        <v>B-</v>
      </c>
    </row>
    <row r="58" spans="1:14" s="1" customFormat="1" ht="15">
      <c r="A58" s="13">
        <v>47</v>
      </c>
      <c r="B58" s="13" t="s">
        <v>122</v>
      </c>
      <c r="C58" s="13" t="s">
        <v>123</v>
      </c>
      <c r="D58" s="14">
        <v>77</v>
      </c>
      <c r="E58" s="14">
        <v>0</v>
      </c>
      <c r="F58" s="14"/>
      <c r="G58" s="14">
        <v>93.75</v>
      </c>
      <c r="H58" s="14">
        <v>0</v>
      </c>
      <c r="I58" s="14">
        <v>0</v>
      </c>
      <c r="J58" s="14">
        <v>75</v>
      </c>
      <c r="K58" s="14">
        <v>80</v>
      </c>
      <c r="L58" s="21">
        <f>D11/100*D58+E11/100*E58+G11/100*G58+H11/100*H58+I11/100*I58+J11/100*J58+K11/100*K58</f>
        <v>78.3375</v>
      </c>
      <c r="M58" s="14" t="str">
        <f>VLOOKUP(L58,A75:B86,2)</f>
        <v>A-</v>
      </c>
      <c r="N58" s="13" t="str">
        <f>VLOOKUP(L58,E75:F86,2)</f>
        <v>B-</v>
      </c>
    </row>
    <row r="59" spans="1:14" s="1" customFormat="1" ht="15">
      <c r="A59" s="13">
        <v>48</v>
      </c>
      <c r="B59" s="13" t="s">
        <v>124</v>
      </c>
      <c r="C59" s="13" t="s">
        <v>125</v>
      </c>
      <c r="D59" s="14">
        <v>50</v>
      </c>
      <c r="E59" s="14">
        <v>0</v>
      </c>
      <c r="F59" s="14"/>
      <c r="G59" s="14">
        <v>81.25</v>
      </c>
      <c r="H59" s="14">
        <v>0</v>
      </c>
      <c r="I59" s="14">
        <v>0</v>
      </c>
      <c r="J59" s="14">
        <v>75</v>
      </c>
      <c r="K59" s="14">
        <v>80</v>
      </c>
      <c r="L59" s="21">
        <f>D11/100*D59+E11/100*E59+G11/100*G59+H11/100*H59+I11/100*I59+J11/100*J59+K11/100*K59</f>
        <v>72.3125</v>
      </c>
      <c r="M59" s="14" t="str">
        <f>VLOOKUP(L59,A75:B86,2)</f>
        <v>B+</v>
      </c>
      <c r="N59" s="13" t="str">
        <f>VLOOKUP(L59,E75:F86,2)</f>
        <v>C</v>
      </c>
    </row>
    <row r="60" spans="1:14" s="1" customFormat="1" ht="15">
      <c r="A60" s="13">
        <v>49</v>
      </c>
      <c r="B60" s="13" t="s">
        <v>126</v>
      </c>
      <c r="C60" s="13" t="s">
        <v>127</v>
      </c>
      <c r="D60" s="14">
        <v>80</v>
      </c>
      <c r="E60" s="14">
        <v>0</v>
      </c>
      <c r="F60" s="14"/>
      <c r="G60" s="14">
        <v>81.25</v>
      </c>
      <c r="H60" s="14">
        <v>0</v>
      </c>
      <c r="I60" s="14">
        <v>0</v>
      </c>
      <c r="J60" s="14">
        <v>75</v>
      </c>
      <c r="K60" s="14">
        <v>80</v>
      </c>
      <c r="L60" s="21">
        <f>D11/100*D60+E11/100*E60+G11/100*G60+H11/100*H60+I11/100*I60+J11/100*J60+K11/100*K60</f>
        <v>78.3125</v>
      </c>
      <c r="M60" s="14" t="str">
        <f>VLOOKUP(L60,A75:B86,2)</f>
        <v>A-</v>
      </c>
      <c r="N60" s="13" t="str">
        <f>VLOOKUP(L60,E75:F86,2)</f>
        <v>B-</v>
      </c>
    </row>
    <row r="61" spans="1:14" s="1" customFormat="1" ht="15">
      <c r="A61" s="13">
        <v>50</v>
      </c>
      <c r="B61" s="13" t="s">
        <v>128</v>
      </c>
      <c r="C61" s="13" t="s">
        <v>129</v>
      </c>
      <c r="D61" s="14">
        <v>80</v>
      </c>
      <c r="E61" s="14">
        <v>0</v>
      </c>
      <c r="F61" s="14"/>
      <c r="G61" s="14">
        <v>93.75</v>
      </c>
      <c r="H61" s="14">
        <v>0</v>
      </c>
      <c r="I61" s="14">
        <v>0</v>
      </c>
      <c r="J61" s="14">
        <v>75</v>
      </c>
      <c r="K61" s="14">
        <v>80</v>
      </c>
      <c r="L61" s="21">
        <f>D11/100*D61+E11/100*E61+G11/100*G61+H11/100*H61+I11/100*I61+J11/100*J61+K11/100*K61</f>
        <v>78.9375</v>
      </c>
      <c r="M61" s="14" t="str">
        <f>VLOOKUP(L61,A75:B86,2)</f>
        <v>A-</v>
      </c>
      <c r="N61" s="13" t="str">
        <f>VLOOKUP(L61,E75:F86,2)</f>
        <v>B-</v>
      </c>
    </row>
    <row r="62" spans="1:14" s="1" customFormat="1" ht="15">
      <c r="A62" s="13">
        <v>51</v>
      </c>
      <c r="B62" s="13" t="s">
        <v>130</v>
      </c>
      <c r="C62" s="13" t="s">
        <v>131</v>
      </c>
      <c r="D62" s="14">
        <v>76</v>
      </c>
      <c r="E62" s="14">
        <v>0</v>
      </c>
      <c r="F62" s="14"/>
      <c r="G62" s="14">
        <v>87.5</v>
      </c>
      <c r="H62" s="14">
        <v>0</v>
      </c>
      <c r="I62" s="14">
        <v>0</v>
      </c>
      <c r="J62" s="14">
        <v>75</v>
      </c>
      <c r="K62" s="14">
        <v>80</v>
      </c>
      <c r="L62" s="21">
        <f>D11/100*D62+E11/100*E62+G11/100*G62+H11/100*H62+I11/100*I62+J11/100*J62+K11/100*K62</f>
        <v>77.825</v>
      </c>
      <c r="M62" s="14" t="str">
        <f>VLOOKUP(L62,A75:B86,2)</f>
        <v>A-</v>
      </c>
      <c r="N62" s="13" t="str">
        <f>VLOOKUP(L62,E75:F86,2)</f>
        <v>B-</v>
      </c>
    </row>
    <row r="63" ht="15">
      <c r="A63" s="15" t="s">
        <v>132</v>
      </c>
    </row>
    <row r="64" spans="8:9" ht="15">
      <c r="H64" s="29" t="s">
        <v>133</v>
      </c>
      <c r="I64" s="26"/>
    </row>
    <row r="65" spans="8:10" ht="15">
      <c r="H65" s="29" t="s">
        <v>134</v>
      </c>
      <c r="I65" s="26"/>
      <c r="J65" s="26"/>
    </row>
    <row r="69" spans="8:10" ht="15">
      <c r="H69" s="23" t="s">
        <v>135</v>
      </c>
      <c r="I69" s="5"/>
      <c r="J69" s="5"/>
    </row>
    <row r="73" spans="1:12" ht="15">
      <c r="A73" s="28" t="s">
        <v>136</v>
      </c>
      <c r="B73" s="26"/>
      <c r="L73" s="24" t="s">
        <v>137</v>
      </c>
    </row>
    <row r="74" spans="1:14" ht="15">
      <c r="A74" s="28" t="s">
        <v>138</v>
      </c>
      <c r="B74" s="26"/>
      <c r="D74" s="29" t="s">
        <v>139</v>
      </c>
      <c r="E74" s="26"/>
      <c r="H74" s="29" t="s">
        <v>140</v>
      </c>
      <c r="I74" s="26"/>
      <c r="L74" s="29" t="s">
        <v>141</v>
      </c>
      <c r="M74" s="26"/>
      <c r="N74" s="4">
        <f>AVERAGE(L12:L62)</f>
        <v>73.24215686274509</v>
      </c>
    </row>
    <row r="75" spans="1:14" ht="75">
      <c r="A75" s="6" t="s">
        <v>142</v>
      </c>
      <c r="B75" s="6" t="s">
        <v>18</v>
      </c>
      <c r="D75" s="36" t="s">
        <v>142</v>
      </c>
      <c r="E75" s="37"/>
      <c r="F75" s="6" t="s">
        <v>18</v>
      </c>
      <c r="H75" s="6" t="s">
        <v>18</v>
      </c>
      <c r="I75" s="6" t="s">
        <v>143</v>
      </c>
      <c r="J75" s="6" t="s">
        <v>144</v>
      </c>
      <c r="L75" s="29" t="s">
        <v>145</v>
      </c>
      <c r="M75" s="26"/>
      <c r="N75" s="4">
        <f>STDEV(L12:L62)</f>
        <v>12.511657304486233</v>
      </c>
    </row>
    <row r="76" spans="1:10" ht="15">
      <c r="A76" s="11">
        <v>0</v>
      </c>
      <c r="B76" s="11" t="s">
        <v>146</v>
      </c>
      <c r="D76" s="12" t="s">
        <v>147</v>
      </c>
      <c r="E76" s="12">
        <v>0</v>
      </c>
      <c r="F76" s="12" t="s">
        <v>146</v>
      </c>
      <c r="H76" s="12" t="s">
        <v>148</v>
      </c>
      <c r="I76" s="12">
        <f>COUNTIF(M12:M62,H76)</f>
        <v>0</v>
      </c>
      <c r="J76" s="12">
        <f>COUNTIF(N12:N62,H76)</f>
        <v>0</v>
      </c>
    </row>
    <row r="77" spans="1:10" ht="15">
      <c r="A77" s="11">
        <v>40</v>
      </c>
      <c r="B77" s="11" t="s">
        <v>149</v>
      </c>
      <c r="D77" s="12" t="s">
        <v>150</v>
      </c>
      <c r="E77" s="12">
        <f>N74-(1.5*N75)</f>
        <v>54.474670906015746</v>
      </c>
      <c r="F77" s="12" t="s">
        <v>149</v>
      </c>
      <c r="H77" s="12" t="s">
        <v>151</v>
      </c>
      <c r="I77" s="12">
        <f>COUNTIF(M12:M62,H77)</f>
        <v>33</v>
      </c>
      <c r="J77" s="12">
        <f>COUNTIF(N12:N62,H77)</f>
        <v>0</v>
      </c>
    </row>
    <row r="78" spans="1:10" ht="15">
      <c r="A78" s="11">
        <v>43.75</v>
      </c>
      <c r="B78" s="11" t="s">
        <v>152</v>
      </c>
      <c r="D78" s="12" t="s">
        <v>153</v>
      </c>
      <c r="E78" s="12">
        <f>N74-(0.5*N75)</f>
        <v>66.98632821050198</v>
      </c>
      <c r="F78" s="12" t="s">
        <v>152</v>
      </c>
      <c r="H78" s="12" t="s">
        <v>154</v>
      </c>
      <c r="I78" s="12">
        <f>COUNTIF(M12:M62,H78)</f>
        <v>14</v>
      </c>
      <c r="J78" s="12">
        <f>COUNTIF(N12:N62,H78)</f>
        <v>0</v>
      </c>
    </row>
    <row r="79" spans="1:10" ht="15">
      <c r="A79" s="11">
        <v>51.25</v>
      </c>
      <c r="B79" s="11" t="s">
        <v>155</v>
      </c>
      <c r="D79" s="12" t="s">
        <v>156</v>
      </c>
      <c r="E79" s="12">
        <f>N74-(0.3*N75)</f>
        <v>69.48865967139922</v>
      </c>
      <c r="F79" s="12" t="s">
        <v>155</v>
      </c>
      <c r="H79" s="12" t="s">
        <v>157</v>
      </c>
      <c r="I79" s="12">
        <f>COUNTIF(M12:M62,H79)</f>
        <v>0</v>
      </c>
      <c r="J79" s="12">
        <f>COUNTIF(N12:N62,H79)</f>
        <v>0</v>
      </c>
    </row>
    <row r="80" spans="1:10" ht="15">
      <c r="A80" s="11">
        <v>55</v>
      </c>
      <c r="B80" s="11" t="s">
        <v>158</v>
      </c>
      <c r="D80" s="12" t="s">
        <v>159</v>
      </c>
      <c r="E80" s="12">
        <f>N74-(0.1*N75)</f>
        <v>71.99099113229647</v>
      </c>
      <c r="F80" s="12" t="s">
        <v>158</v>
      </c>
      <c r="H80" s="12" t="s">
        <v>160</v>
      </c>
      <c r="I80" s="12">
        <f>COUNTIF(M12:M62,H80)</f>
        <v>1</v>
      </c>
      <c r="J80" s="12">
        <f>COUNTIF(N12:N62,H80)</f>
        <v>31</v>
      </c>
    </row>
    <row r="81" spans="1:10" ht="15">
      <c r="A81" s="11">
        <v>57.5</v>
      </c>
      <c r="B81" s="11" t="s">
        <v>161</v>
      </c>
      <c r="D81" s="12" t="s">
        <v>162</v>
      </c>
      <c r="E81" s="12">
        <f>N74+(0.1*N75)</f>
        <v>74.49332259319371</v>
      </c>
      <c r="F81" s="12" t="s">
        <v>161</v>
      </c>
      <c r="H81" s="12" t="s">
        <v>161</v>
      </c>
      <c r="I81" s="12">
        <f>COUNTIF(M12:M62,H81)</f>
        <v>0</v>
      </c>
      <c r="J81" s="12">
        <f>COUNTIF(N12:N62,H81)</f>
        <v>3</v>
      </c>
    </row>
    <row r="82" spans="1:10" ht="15">
      <c r="A82" s="11">
        <v>62.5</v>
      </c>
      <c r="B82" s="11" t="s">
        <v>160</v>
      </c>
      <c r="D82" s="12" t="s">
        <v>163</v>
      </c>
      <c r="E82" s="12">
        <f>N74+(0.3*N75)</f>
        <v>76.99565405409096</v>
      </c>
      <c r="F82" s="12" t="s">
        <v>160</v>
      </c>
      <c r="H82" s="12" t="s">
        <v>158</v>
      </c>
      <c r="I82" s="12">
        <f>COUNTIF(M12:M62,H82)</f>
        <v>0</v>
      </c>
      <c r="J82" s="12">
        <f>COUNTIF(N12:N62,H82)</f>
        <v>10</v>
      </c>
    </row>
    <row r="83" spans="1:10" ht="15">
      <c r="A83" s="11">
        <v>65</v>
      </c>
      <c r="B83" s="11" t="s">
        <v>157</v>
      </c>
      <c r="D83" s="12" t="s">
        <v>164</v>
      </c>
      <c r="E83" s="12">
        <f>N74+(0.5*N75)</f>
        <v>79.4979855149882</v>
      </c>
      <c r="F83" s="12" t="s">
        <v>157</v>
      </c>
      <c r="H83" s="12" t="s">
        <v>155</v>
      </c>
      <c r="I83" s="12">
        <f>COUNTIF(M12:M62,H83)</f>
        <v>0</v>
      </c>
      <c r="J83" s="12">
        <f>COUNTIF(N12:N62,H83)</f>
        <v>2</v>
      </c>
    </row>
    <row r="84" spans="1:10" ht="15">
      <c r="A84" s="11">
        <v>68.75</v>
      </c>
      <c r="B84" s="11" t="s">
        <v>154</v>
      </c>
      <c r="D84" s="12" t="s">
        <v>165</v>
      </c>
      <c r="E84" s="12">
        <f>N74+(0.8*N75)</f>
        <v>83.25148270633407</v>
      </c>
      <c r="F84" s="12" t="s">
        <v>154</v>
      </c>
      <c r="H84" s="12" t="s">
        <v>152</v>
      </c>
      <c r="I84" s="12">
        <f>COUNTIF(M12:M62,H84)</f>
        <v>0</v>
      </c>
      <c r="J84" s="12">
        <f>COUNTIF(N12:N62,H84)</f>
        <v>1</v>
      </c>
    </row>
    <row r="85" spans="1:10" ht="15">
      <c r="A85" s="11">
        <v>76.25</v>
      </c>
      <c r="B85" s="11" t="s">
        <v>151</v>
      </c>
      <c r="D85" s="12" t="s">
        <v>166</v>
      </c>
      <c r="E85" s="12">
        <f>N74+(1.2*N75)</f>
        <v>88.25614562812856</v>
      </c>
      <c r="F85" s="12" t="s">
        <v>151</v>
      </c>
      <c r="H85" s="12" t="s">
        <v>149</v>
      </c>
      <c r="I85" s="12">
        <f>COUNTIF(M12:M62,H85)</f>
        <v>0</v>
      </c>
      <c r="J85" s="12">
        <f>COUNTIF(N12:N62,H85)</f>
        <v>1</v>
      </c>
    </row>
    <row r="86" spans="1:10" ht="15">
      <c r="A86" s="11">
        <v>80</v>
      </c>
      <c r="B86" s="11" t="s">
        <v>148</v>
      </c>
      <c r="D86" s="12" t="s">
        <v>167</v>
      </c>
      <c r="E86" s="12">
        <f>N74+(1.5*N75)</f>
        <v>92.00964281947444</v>
      </c>
      <c r="F86" s="12" t="s">
        <v>148</v>
      </c>
      <c r="H86" s="12" t="s">
        <v>146</v>
      </c>
      <c r="I86" s="12">
        <f>COUNTIF(M12:M62,H86)</f>
        <v>3</v>
      </c>
      <c r="J86" s="12">
        <f>COUNTIF(N12:N62,H86)</f>
        <v>3</v>
      </c>
    </row>
    <row r="87" spans="8:10" ht="15">
      <c r="H87" s="12" t="s">
        <v>168</v>
      </c>
      <c r="I87" s="12">
        <f>SUM(I76:I86)</f>
        <v>51</v>
      </c>
      <c r="J87" s="12">
        <f>SUM(J76:J86)</f>
        <v>51</v>
      </c>
    </row>
    <row r="89" ht="15">
      <c r="A89" s="22" t="s">
        <v>169</v>
      </c>
    </row>
    <row r="90" ht="15">
      <c r="A90" s="22" t="s">
        <v>170</v>
      </c>
    </row>
    <row r="91" ht="15">
      <c r="A91" s="22" t="s">
        <v>171</v>
      </c>
    </row>
    <row r="92" ht="15">
      <c r="A92" s="22" t="s">
        <v>172</v>
      </c>
    </row>
    <row r="93" ht="15">
      <c r="A93" s="22" t="s">
        <v>173</v>
      </c>
    </row>
    <row r="94" ht="15">
      <c r="A94" s="22" t="s">
        <v>174</v>
      </c>
    </row>
    <row r="96" ht="15">
      <c r="A96" s="4" t="s">
        <v>175</v>
      </c>
    </row>
    <row r="97" ht="15">
      <c r="A97" s="4" t="s">
        <v>176</v>
      </c>
    </row>
    <row r="98" ht="15">
      <c r="A98" s="4" t="s">
        <v>177</v>
      </c>
    </row>
    <row r="99" ht="15">
      <c r="A99" s="4" t="s">
        <v>178</v>
      </c>
    </row>
    <row r="100" ht="15">
      <c r="A100" s="4" t="s">
        <v>179</v>
      </c>
    </row>
    <row r="101" ht="15">
      <c r="A101" s="4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73:B73"/>
    <mergeCell ref="A74:B74"/>
    <mergeCell ref="D74:E74"/>
    <mergeCell ref="H74:I74"/>
    <mergeCell ref="L74:M74"/>
    <mergeCell ref="D75:E75"/>
    <mergeCell ref="L75:M75"/>
    <mergeCell ref="A8:B8"/>
    <mergeCell ref="C8:E8"/>
    <mergeCell ref="D9:N9"/>
    <mergeCell ref="L11:N11"/>
    <mergeCell ref="H64:I64"/>
    <mergeCell ref="H65:J65"/>
    <mergeCell ref="A6:B6"/>
    <mergeCell ref="C6:E6"/>
    <mergeCell ref="I6:J6"/>
    <mergeCell ref="K6:N6"/>
    <mergeCell ref="A7:B7"/>
    <mergeCell ref="C7:E7"/>
    <mergeCell ref="I7:J7"/>
    <mergeCell ref="K1:N1"/>
    <mergeCell ref="A2:N2"/>
    <mergeCell ref="A5:B5"/>
    <mergeCell ref="C5:E5"/>
    <mergeCell ref="I5:J5"/>
    <mergeCell ref="K5:N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2024-01-30T03:49:17Z</dcterms:created>
  <dcterms:modified xsi:type="dcterms:W3CDTF">2024-02-06T04:53:17Z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1033-11.1.0.11698</vt:lpwstr>
  </property>
</Properties>
</file>