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iskomuad-my.sharepoint.com/personal/farid_maruf_ie_uad_ac_id/Documents/Teknik Industri/Mata Kuliah/Biomekanika/Daftar Nilai/T.A. 2023-2024/"/>
    </mc:Choice>
  </mc:AlternateContent>
  <xr:revisionPtr revIDLastSave="13" documentId="8_{014C2958-5954-4A2D-A72C-C62B4529A2F4}" xr6:coauthVersionLast="47" xr6:coauthVersionMax="47" xr10:uidLastSave="{037A9A9F-65F0-4C83-99C9-7F6E57FCCE94}"/>
  <bookViews>
    <workbookView xWindow="1500" yWindow="1500" windowWidth="17280" windowHeight="8880" xr2:uid="{00000000-000D-0000-FFFF-FFFF00000000}"/>
  </bookViews>
  <sheets>
    <sheet name="Form Rekap Nila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L13" i="1" l="1"/>
  <c r="M13" i="1" s="1"/>
  <c r="L25" i="1"/>
  <c r="M25" i="1" s="1"/>
  <c r="L17" i="1"/>
  <c r="L23" i="1"/>
  <c r="M23" i="1" s="1"/>
  <c r="L22" i="1"/>
  <c r="M22" i="1" s="1"/>
  <c r="L20" i="1"/>
  <c r="L18" i="1"/>
  <c r="L14" i="1" l="1"/>
  <c r="M14" i="1" s="1"/>
  <c r="L21" i="1"/>
  <c r="M21" i="1" s="1"/>
  <c r="L12" i="1"/>
  <c r="L24" i="1"/>
  <c r="M24" i="1" s="1"/>
  <c r="L19" i="1"/>
  <c r="M19" i="1" s="1"/>
  <c r="L16" i="1"/>
  <c r="M16" i="1" s="1"/>
  <c r="L15" i="1"/>
  <c r="M15" i="1" s="1"/>
  <c r="M18" i="1"/>
  <c r="M20" i="1"/>
  <c r="M17" i="1"/>
  <c r="M12" i="1"/>
  <c r="N38" i="1" l="1"/>
  <c r="N37" i="1"/>
  <c r="I44" i="1"/>
  <c r="I39" i="1"/>
  <c r="I49" i="1"/>
  <c r="I43" i="1"/>
  <c r="I48" i="1"/>
  <c r="I42" i="1"/>
  <c r="I47" i="1"/>
  <c r="I41" i="1"/>
  <c r="I46" i="1"/>
  <c r="I40" i="1"/>
  <c r="I45" i="1"/>
  <c r="E44" i="1" l="1"/>
  <c r="E45" i="1"/>
  <c r="E49" i="1"/>
  <c r="E46" i="1"/>
  <c r="E41" i="1"/>
  <c r="E47" i="1"/>
  <c r="E42" i="1"/>
  <c r="E40" i="1"/>
  <c r="E48" i="1"/>
  <c r="E43" i="1"/>
  <c r="I50" i="1"/>
  <c r="N18" i="1"/>
  <c r="N16" i="1"/>
  <c r="N13" i="1"/>
  <c r="N22" i="1" l="1"/>
  <c r="N15" i="1"/>
  <c r="N25" i="1"/>
  <c r="N14" i="1"/>
  <c r="N23" i="1"/>
  <c r="N12" i="1"/>
  <c r="N20" i="1"/>
  <c r="N21" i="1"/>
  <c r="N24" i="1"/>
  <c r="N17" i="1"/>
  <c r="N19" i="1"/>
  <c r="J42" i="1" l="1"/>
  <c r="J46" i="1"/>
  <c r="J48" i="1"/>
  <c r="J44" i="1"/>
  <c r="J40" i="1"/>
  <c r="J41" i="1"/>
  <c r="J49" i="1"/>
  <c r="J39" i="1"/>
  <c r="J43" i="1"/>
  <c r="J45" i="1"/>
  <c r="J47" i="1"/>
  <c r="J50" i="1" l="1"/>
</calcChain>
</file>

<file path=xl/sharedStrings.xml><?xml version="1.0" encoding="utf-8"?>
<sst xmlns="http://schemas.openxmlformats.org/spreadsheetml/2006/main" count="134" uniqueCount="107">
  <si>
    <t>FM-UAD-PBM-04-14/R1</t>
  </si>
  <si>
    <t>FORM NILAI LENGKAP</t>
  </si>
  <si>
    <t>Fakultas</t>
  </si>
  <si>
    <t>: Teknologi Industri</t>
  </si>
  <si>
    <t>Matakuliah</t>
  </si>
  <si>
    <t xml:space="preserve">: Biomekanika
</t>
  </si>
  <si>
    <t>Program Studi</t>
  </si>
  <si>
    <t>: Teknik Industri</t>
  </si>
  <si>
    <t>Kode/SKS/Semester</t>
  </si>
  <si>
    <t>: 211961130 / 3 / 6</t>
  </si>
  <si>
    <t>Tahun Akademik</t>
  </si>
  <si>
    <t>: 2023/2024</t>
  </si>
  <si>
    <t>Dosen</t>
  </si>
  <si>
    <t>: A</t>
  </si>
  <si>
    <t>No</t>
  </si>
  <si>
    <t>NIM</t>
  </si>
  <si>
    <t>Nama Mahasiswa</t>
  </si>
  <si>
    <t>Nilai</t>
  </si>
  <si>
    <t>Prosentase Nilai (%)</t>
  </si>
  <si>
    <t>Tugas</t>
  </si>
  <si>
    <t>Kuis</t>
  </si>
  <si>
    <t>Kehadiran</t>
  </si>
  <si>
    <t>Sikap</t>
  </si>
  <si>
    <t>Lain-lain*</t>
  </si>
  <si>
    <t>UTS</t>
  </si>
  <si>
    <t>UAS</t>
  </si>
  <si>
    <t>NA (Angka)</t>
  </si>
  <si>
    <t>Huruf (PAP)</t>
  </si>
  <si>
    <t>Huruf (PAN)</t>
  </si>
  <si>
    <t>2000019005</t>
  </si>
  <si>
    <t>RICKY YAHYA WIJAYA</t>
  </si>
  <si>
    <t>2000019059</t>
  </si>
  <si>
    <t>YOGA WAHYU TRI SUSILO</t>
  </si>
  <si>
    <t>2000019137</t>
  </si>
  <si>
    <t>RADIAN ARIF NUGRAHA</t>
  </si>
  <si>
    <t>2000019161</t>
  </si>
  <si>
    <t>FADHIL ARYASATYA WIRASENA</t>
  </si>
  <si>
    <t>2000019162</t>
  </si>
  <si>
    <t>FHAHLYA CHIKA NABILA WAHYUDI PUTRI</t>
  </si>
  <si>
    <t>2000019170</t>
  </si>
  <si>
    <t>RIFQI AKHDAN AFIF</t>
  </si>
  <si>
    <t>2100019005</t>
  </si>
  <si>
    <t>PHILHARRY ARIC RABBANI</t>
  </si>
  <si>
    <t>2100019041</t>
  </si>
  <si>
    <t>DHIWA RAIHAN TSANYATMAJA</t>
  </si>
  <si>
    <t>2100019048</t>
  </si>
  <si>
    <t>TRI OKTI MAYRA</t>
  </si>
  <si>
    <t>2100019091</t>
  </si>
  <si>
    <t>M. IRZA MAHENDRA</t>
  </si>
  <si>
    <t>2100019094</t>
  </si>
  <si>
    <t>SUCI RAHMADANI</t>
  </si>
  <si>
    <t>2100019105</t>
  </si>
  <si>
    <t>MUHAMMAD REZA SAPUTRA</t>
  </si>
  <si>
    <t>2100019107</t>
  </si>
  <si>
    <t>MIA HIKMIAH</t>
  </si>
  <si>
    <t>SELESAI</t>
  </si>
  <si>
    <t xml:space="preserve">Yogyakarta, </t>
  </si>
  <si>
    <t>Dosen Pengampu,</t>
  </si>
  <si>
    <t>Batas Nilai</t>
  </si>
  <si>
    <t>Statistik:</t>
  </si>
  <si>
    <t>Metode PAP</t>
  </si>
  <si>
    <t>Metode PAN</t>
  </si>
  <si>
    <t>Distribusi Nilai</t>
  </si>
  <si>
    <t>Mean (M)</t>
  </si>
  <si>
    <t>Batas Bawah Nilai</t>
  </si>
  <si>
    <t>PAP</t>
  </si>
  <si>
    <t>PAN</t>
  </si>
  <si>
    <t>Standar Deviasi (SD)</t>
  </si>
  <si>
    <t>E</t>
  </si>
  <si>
    <t>-</t>
  </si>
  <si>
    <t>A</t>
  </si>
  <si>
    <t>D</t>
  </si>
  <si>
    <t>M - (1,5*SD)</t>
  </si>
  <si>
    <t>A-</t>
  </si>
  <si>
    <t>D+</t>
  </si>
  <si>
    <t>M - (0,5*SD)</t>
  </si>
  <si>
    <t>B+</t>
  </si>
  <si>
    <t>C-</t>
  </si>
  <si>
    <t>M - (0,3*SD)</t>
  </si>
  <si>
    <t>B</t>
  </si>
  <si>
    <t>C</t>
  </si>
  <si>
    <t>M - (0,1*SD)</t>
  </si>
  <si>
    <t>B-</t>
  </si>
  <si>
    <t>C+</t>
  </si>
  <si>
    <t>M + (0,1*SD)</t>
  </si>
  <si>
    <t>M + (0,3*SD)</t>
  </si>
  <si>
    <t>M + (0,5*SD)</t>
  </si>
  <si>
    <t>M + (0,8*SD)</t>
  </si>
  <si>
    <t>M + (1,2*SD)</t>
  </si>
  <si>
    <t>M + (1,5*SD)</t>
  </si>
  <si>
    <t>Jumlah</t>
  </si>
  <si>
    <t>Petunjuk:</t>
  </si>
  <si>
    <t>1. Gantilah angka prosentase (sel D11-J11) sesuai SAP masing-masing</t>
  </si>
  <si>
    <t>2. Nilai angka akan dihitung otomatis berdasarkan prosentase yang anda tuliskan</t>
  </si>
  <si>
    <t>3. Konversi ke nilai HURUF akan dihitung secara otomatis menggunakan dua metode PAP dan PAN</t>
  </si>
  <si>
    <t>4. Setelah selesai entri, pilih salah satu metode (PAP atau PAN)</t>
  </si>
  <si>
    <t>5. Metode yang tidak digunakan mohon kolomnya dihapus.</t>
  </si>
  <si>
    <t>Catatan:</t>
  </si>
  <si>
    <t>Perhitungan Nilai (Jangan melakukan perubahan apapun pada bagian Perhitungan Nilai ini)</t>
  </si>
  <si>
    <t>PAP : Batas nilai merujuk pada Peraturan Akademik</t>
  </si>
  <si>
    <t>PAN : Batas nilai dihitung berdasarkan nilai dari keseluruhan mahasiswa</t>
  </si>
  <si>
    <t>NA  : Nilai Akhir</t>
  </si>
  <si>
    <t>*    : Disesuaikan dengan Kontrak Belajar</t>
  </si>
  <si>
    <t>: Agung Kristanto, S.T., M.T., Ph.D.; Farid Ma'ruf, S.T., M.Eng.</t>
  </si>
  <si>
    <t>2000019016</t>
  </si>
  <si>
    <t>MUH. AL GIFFARI</t>
  </si>
  <si>
    <t>Agung Kristanto, S.T., M.T., Ph.D.; Farid Ma'ruf, S.T., M.Eng.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</si>
</sst>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</font>
    <font>
      <b/>
      <sz val="11"/>
      <color indexed="8"/>
      <name val="Calibri"/>
    </font>
    <font>
      <b/>
      <sz val="14"/>
      <color indexed="8"/>
      <name val="Calibri"/>
    </font>
    <font>
      <b/>
      <sz val="10"/>
      <color indexed="8"/>
      <name val="Calibri"/>
    </font>
    <font>
      <b/>
      <sz val="10"/>
      <color indexed="13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  <fill>
      <patternFill patternType="solid">
        <fgColor indexed="11"/>
        <bgColor indexed="8"/>
      </patternFill>
    </fill>
    <fill>
      <patternFill patternType="solid">
        <fgColor indexed="12"/>
        <bgColor indexed="8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 applyFill="0" applyProtection="0"/>
  </cellStyleXfs>
  <cellXfs count="23">
    <xf numFmtId="0" fontId="0" fillId="0" borderId="0" xfId="0" applyFill="1" applyProtection="1"/>
    <xf numFmtId="0" fontId="3" fillId="0" borderId="0" xfId="0" applyFont="1" applyFill="1" applyAlignment="1" applyProtection="1">
      <alignment horizontal="left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4" xfId="0" applyFill="1" applyBorder="1" applyProtection="1"/>
    <xf numFmtId="0" fontId="0" fillId="3" borderId="5" xfId="0" applyFill="1" applyBorder="1" applyProtection="1"/>
    <xf numFmtId="0" fontId="0" fillId="3" borderId="6" xfId="0" applyFill="1" applyBorder="1" applyProtection="1"/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left" vertical="center"/>
    </xf>
    <xf numFmtId="0" fontId="0" fillId="4" borderId="0" xfId="0" applyFill="1" applyAlignment="1" applyProtection="1">
      <alignment horizontal="left"/>
    </xf>
    <xf numFmtId="0" fontId="4" fillId="0" borderId="0" xfId="0" applyFont="1" applyFill="1" applyAlignment="1" applyProtection="1">
      <alignment horizontal="left"/>
    </xf>
    <xf numFmtId="1" fontId="0" fillId="0" borderId="1" xfId="0" applyNumberForma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3" xfId="0" applyFill="1" applyBorder="1" applyProtection="1"/>
    <xf numFmtId="0" fontId="3" fillId="0" borderId="0" xfId="0" applyFont="1" applyFill="1" applyAlignment="1" applyProtection="1">
      <alignment horizontal="left"/>
    </xf>
    <xf numFmtId="0" fontId="1" fillId="0" borderId="0" xfId="0" applyFont="1" applyFill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0" fillId="0" borderId="2" xfId="0" applyFill="1" applyBorder="1" applyProtection="1"/>
    <xf numFmtId="0" fontId="3" fillId="3" borderId="1" xfId="0" applyFont="1" applyFill="1" applyBorder="1" applyAlignment="1" applyProtection="1">
      <alignment horizontal="center" vertical="center" wrapText="1"/>
    </xf>
    <xf numFmtId="0" fontId="0" fillId="3" borderId="2" xfId="0" applyFill="1" applyBorder="1" applyProtection="1"/>
    <xf numFmtId="0" fontId="0" fillId="3" borderId="3" xfId="0" applyFill="1" applyBorder="1" applyProtection="1"/>
    <xf numFmtId="0" fontId="2" fillId="0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/>
    </xf>
    <xf numFmtId="0" fontId="0" fillId="3" borderId="6" xfId="0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FF00"/>
      <rgbColor rgb="00D9D9D9"/>
      <rgbColor rgb="00000000"/>
      <rgbColor rgb="00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abSelected="1" showRuler="0" topLeftCell="A9" zoomScaleNormal="100" workbookViewId="0">
      <selection activeCell="D18" sqref="D18"/>
    </sheetView>
  </sheetViews>
  <sheetFormatPr defaultRowHeight="14.4" x14ac:dyDescent="0.3"/>
  <cols>
    <col min="1" max="1" width="10" customWidth="1"/>
    <col min="2" max="2" width="15" customWidth="1"/>
    <col min="3" max="3" width="30" customWidth="1"/>
    <col min="4" max="4" width="10" customWidth="1"/>
    <col min="5" max="6" width="7" customWidth="1"/>
    <col min="7" max="7" width="8" customWidth="1"/>
    <col min="8" max="11" width="7" customWidth="1"/>
    <col min="12" max="12" width="5" customWidth="1"/>
    <col min="13" max="14" width="7" customWidth="1"/>
    <col min="257" max="257" width="10" customWidth="1"/>
    <col min="258" max="258" width="15" customWidth="1"/>
    <col min="259" max="259" width="30" customWidth="1"/>
    <col min="260" max="260" width="10" customWidth="1"/>
    <col min="261" max="262" width="7" customWidth="1"/>
    <col min="263" max="263" width="8" customWidth="1"/>
    <col min="264" max="267" width="7" customWidth="1"/>
    <col min="268" max="268" width="5" customWidth="1"/>
    <col min="269" max="270" width="7" customWidth="1"/>
    <col min="513" max="513" width="10" customWidth="1"/>
    <col min="514" max="514" width="15" customWidth="1"/>
    <col min="515" max="515" width="30" customWidth="1"/>
    <col min="516" max="516" width="10" customWidth="1"/>
    <col min="517" max="518" width="7" customWidth="1"/>
    <col min="519" max="519" width="8" customWidth="1"/>
    <col min="520" max="523" width="7" customWidth="1"/>
    <col min="524" max="524" width="5" customWidth="1"/>
    <col min="525" max="526" width="7" customWidth="1"/>
    <col min="769" max="769" width="10" customWidth="1"/>
    <col min="770" max="770" width="15" customWidth="1"/>
    <col min="771" max="771" width="30" customWidth="1"/>
    <col min="772" max="772" width="10" customWidth="1"/>
    <col min="773" max="774" width="7" customWidth="1"/>
    <col min="775" max="775" width="8" customWidth="1"/>
    <col min="776" max="779" width="7" customWidth="1"/>
    <col min="780" max="780" width="5" customWidth="1"/>
    <col min="781" max="782" width="7" customWidth="1"/>
    <col min="1025" max="1025" width="10" customWidth="1"/>
    <col min="1026" max="1026" width="15" customWidth="1"/>
    <col min="1027" max="1027" width="30" customWidth="1"/>
    <col min="1028" max="1028" width="10" customWidth="1"/>
    <col min="1029" max="1030" width="7" customWidth="1"/>
    <col min="1031" max="1031" width="8" customWidth="1"/>
    <col min="1032" max="1035" width="7" customWidth="1"/>
    <col min="1036" max="1036" width="5" customWidth="1"/>
    <col min="1037" max="1038" width="7" customWidth="1"/>
    <col min="1281" max="1281" width="10" customWidth="1"/>
    <col min="1282" max="1282" width="15" customWidth="1"/>
    <col min="1283" max="1283" width="30" customWidth="1"/>
    <col min="1284" max="1284" width="10" customWidth="1"/>
    <col min="1285" max="1286" width="7" customWidth="1"/>
    <col min="1287" max="1287" width="8" customWidth="1"/>
    <col min="1288" max="1291" width="7" customWidth="1"/>
    <col min="1292" max="1292" width="5" customWidth="1"/>
    <col min="1293" max="1294" width="7" customWidth="1"/>
    <col min="1537" max="1537" width="10" customWidth="1"/>
    <col min="1538" max="1538" width="15" customWidth="1"/>
    <col min="1539" max="1539" width="30" customWidth="1"/>
    <col min="1540" max="1540" width="10" customWidth="1"/>
    <col min="1541" max="1542" width="7" customWidth="1"/>
    <col min="1543" max="1543" width="8" customWidth="1"/>
    <col min="1544" max="1547" width="7" customWidth="1"/>
    <col min="1548" max="1548" width="5" customWidth="1"/>
    <col min="1549" max="1550" width="7" customWidth="1"/>
    <col min="1793" max="1793" width="10" customWidth="1"/>
    <col min="1794" max="1794" width="15" customWidth="1"/>
    <col min="1795" max="1795" width="30" customWidth="1"/>
    <col min="1796" max="1796" width="10" customWidth="1"/>
    <col min="1797" max="1798" width="7" customWidth="1"/>
    <col min="1799" max="1799" width="8" customWidth="1"/>
    <col min="1800" max="1803" width="7" customWidth="1"/>
    <col min="1804" max="1804" width="5" customWidth="1"/>
    <col min="1805" max="1806" width="7" customWidth="1"/>
    <col min="2049" max="2049" width="10" customWidth="1"/>
    <col min="2050" max="2050" width="15" customWidth="1"/>
    <col min="2051" max="2051" width="30" customWidth="1"/>
    <col min="2052" max="2052" width="10" customWidth="1"/>
    <col min="2053" max="2054" width="7" customWidth="1"/>
    <col min="2055" max="2055" width="8" customWidth="1"/>
    <col min="2056" max="2059" width="7" customWidth="1"/>
    <col min="2060" max="2060" width="5" customWidth="1"/>
    <col min="2061" max="2062" width="7" customWidth="1"/>
    <col min="2305" max="2305" width="10" customWidth="1"/>
    <col min="2306" max="2306" width="15" customWidth="1"/>
    <col min="2307" max="2307" width="30" customWidth="1"/>
    <col min="2308" max="2308" width="10" customWidth="1"/>
    <col min="2309" max="2310" width="7" customWidth="1"/>
    <col min="2311" max="2311" width="8" customWidth="1"/>
    <col min="2312" max="2315" width="7" customWidth="1"/>
    <col min="2316" max="2316" width="5" customWidth="1"/>
    <col min="2317" max="2318" width="7" customWidth="1"/>
    <col min="2561" max="2561" width="10" customWidth="1"/>
    <col min="2562" max="2562" width="15" customWidth="1"/>
    <col min="2563" max="2563" width="30" customWidth="1"/>
    <col min="2564" max="2564" width="10" customWidth="1"/>
    <col min="2565" max="2566" width="7" customWidth="1"/>
    <col min="2567" max="2567" width="8" customWidth="1"/>
    <col min="2568" max="2571" width="7" customWidth="1"/>
    <col min="2572" max="2572" width="5" customWidth="1"/>
    <col min="2573" max="2574" width="7" customWidth="1"/>
    <col min="2817" max="2817" width="10" customWidth="1"/>
    <col min="2818" max="2818" width="15" customWidth="1"/>
    <col min="2819" max="2819" width="30" customWidth="1"/>
    <col min="2820" max="2820" width="10" customWidth="1"/>
    <col min="2821" max="2822" width="7" customWidth="1"/>
    <col min="2823" max="2823" width="8" customWidth="1"/>
    <col min="2824" max="2827" width="7" customWidth="1"/>
    <col min="2828" max="2828" width="5" customWidth="1"/>
    <col min="2829" max="2830" width="7" customWidth="1"/>
    <col min="3073" max="3073" width="10" customWidth="1"/>
    <col min="3074" max="3074" width="15" customWidth="1"/>
    <col min="3075" max="3075" width="30" customWidth="1"/>
    <col min="3076" max="3076" width="10" customWidth="1"/>
    <col min="3077" max="3078" width="7" customWidth="1"/>
    <col min="3079" max="3079" width="8" customWidth="1"/>
    <col min="3080" max="3083" width="7" customWidth="1"/>
    <col min="3084" max="3084" width="5" customWidth="1"/>
    <col min="3085" max="3086" width="7" customWidth="1"/>
    <col min="3329" max="3329" width="10" customWidth="1"/>
    <col min="3330" max="3330" width="15" customWidth="1"/>
    <col min="3331" max="3331" width="30" customWidth="1"/>
    <col min="3332" max="3332" width="10" customWidth="1"/>
    <col min="3333" max="3334" width="7" customWidth="1"/>
    <col min="3335" max="3335" width="8" customWidth="1"/>
    <col min="3336" max="3339" width="7" customWidth="1"/>
    <col min="3340" max="3340" width="5" customWidth="1"/>
    <col min="3341" max="3342" width="7" customWidth="1"/>
    <col min="3585" max="3585" width="10" customWidth="1"/>
    <col min="3586" max="3586" width="15" customWidth="1"/>
    <col min="3587" max="3587" width="30" customWidth="1"/>
    <col min="3588" max="3588" width="10" customWidth="1"/>
    <col min="3589" max="3590" width="7" customWidth="1"/>
    <col min="3591" max="3591" width="8" customWidth="1"/>
    <col min="3592" max="3595" width="7" customWidth="1"/>
    <col min="3596" max="3596" width="5" customWidth="1"/>
    <col min="3597" max="3598" width="7" customWidth="1"/>
    <col min="3841" max="3841" width="10" customWidth="1"/>
    <col min="3842" max="3842" width="15" customWidth="1"/>
    <col min="3843" max="3843" width="30" customWidth="1"/>
    <col min="3844" max="3844" width="10" customWidth="1"/>
    <col min="3845" max="3846" width="7" customWidth="1"/>
    <col min="3847" max="3847" width="8" customWidth="1"/>
    <col min="3848" max="3851" width="7" customWidth="1"/>
    <col min="3852" max="3852" width="5" customWidth="1"/>
    <col min="3853" max="3854" width="7" customWidth="1"/>
    <col min="4097" max="4097" width="10" customWidth="1"/>
    <col min="4098" max="4098" width="15" customWidth="1"/>
    <col min="4099" max="4099" width="30" customWidth="1"/>
    <col min="4100" max="4100" width="10" customWidth="1"/>
    <col min="4101" max="4102" width="7" customWidth="1"/>
    <col min="4103" max="4103" width="8" customWidth="1"/>
    <col min="4104" max="4107" width="7" customWidth="1"/>
    <col min="4108" max="4108" width="5" customWidth="1"/>
    <col min="4109" max="4110" width="7" customWidth="1"/>
    <col min="4353" max="4353" width="10" customWidth="1"/>
    <col min="4354" max="4354" width="15" customWidth="1"/>
    <col min="4355" max="4355" width="30" customWidth="1"/>
    <col min="4356" max="4356" width="10" customWidth="1"/>
    <col min="4357" max="4358" width="7" customWidth="1"/>
    <col min="4359" max="4359" width="8" customWidth="1"/>
    <col min="4360" max="4363" width="7" customWidth="1"/>
    <col min="4364" max="4364" width="5" customWidth="1"/>
    <col min="4365" max="4366" width="7" customWidth="1"/>
    <col min="4609" max="4609" width="10" customWidth="1"/>
    <col min="4610" max="4610" width="15" customWidth="1"/>
    <col min="4611" max="4611" width="30" customWidth="1"/>
    <col min="4612" max="4612" width="10" customWidth="1"/>
    <col min="4613" max="4614" width="7" customWidth="1"/>
    <col min="4615" max="4615" width="8" customWidth="1"/>
    <col min="4616" max="4619" width="7" customWidth="1"/>
    <col min="4620" max="4620" width="5" customWidth="1"/>
    <col min="4621" max="4622" width="7" customWidth="1"/>
    <col min="4865" max="4865" width="10" customWidth="1"/>
    <col min="4866" max="4866" width="15" customWidth="1"/>
    <col min="4867" max="4867" width="30" customWidth="1"/>
    <col min="4868" max="4868" width="10" customWidth="1"/>
    <col min="4869" max="4870" width="7" customWidth="1"/>
    <col min="4871" max="4871" width="8" customWidth="1"/>
    <col min="4872" max="4875" width="7" customWidth="1"/>
    <col min="4876" max="4876" width="5" customWidth="1"/>
    <col min="4877" max="4878" width="7" customWidth="1"/>
    <col min="5121" max="5121" width="10" customWidth="1"/>
    <col min="5122" max="5122" width="15" customWidth="1"/>
    <col min="5123" max="5123" width="30" customWidth="1"/>
    <col min="5124" max="5124" width="10" customWidth="1"/>
    <col min="5125" max="5126" width="7" customWidth="1"/>
    <col min="5127" max="5127" width="8" customWidth="1"/>
    <col min="5128" max="5131" width="7" customWidth="1"/>
    <col min="5132" max="5132" width="5" customWidth="1"/>
    <col min="5133" max="5134" width="7" customWidth="1"/>
    <col min="5377" max="5377" width="10" customWidth="1"/>
    <col min="5378" max="5378" width="15" customWidth="1"/>
    <col min="5379" max="5379" width="30" customWidth="1"/>
    <col min="5380" max="5380" width="10" customWidth="1"/>
    <col min="5381" max="5382" width="7" customWidth="1"/>
    <col min="5383" max="5383" width="8" customWidth="1"/>
    <col min="5384" max="5387" width="7" customWidth="1"/>
    <col min="5388" max="5388" width="5" customWidth="1"/>
    <col min="5389" max="5390" width="7" customWidth="1"/>
    <col min="5633" max="5633" width="10" customWidth="1"/>
    <col min="5634" max="5634" width="15" customWidth="1"/>
    <col min="5635" max="5635" width="30" customWidth="1"/>
    <col min="5636" max="5636" width="10" customWidth="1"/>
    <col min="5637" max="5638" width="7" customWidth="1"/>
    <col min="5639" max="5639" width="8" customWidth="1"/>
    <col min="5640" max="5643" width="7" customWidth="1"/>
    <col min="5644" max="5644" width="5" customWidth="1"/>
    <col min="5645" max="5646" width="7" customWidth="1"/>
    <col min="5889" max="5889" width="10" customWidth="1"/>
    <col min="5890" max="5890" width="15" customWidth="1"/>
    <col min="5891" max="5891" width="30" customWidth="1"/>
    <col min="5892" max="5892" width="10" customWidth="1"/>
    <col min="5893" max="5894" width="7" customWidth="1"/>
    <col min="5895" max="5895" width="8" customWidth="1"/>
    <col min="5896" max="5899" width="7" customWidth="1"/>
    <col min="5900" max="5900" width="5" customWidth="1"/>
    <col min="5901" max="5902" width="7" customWidth="1"/>
    <col min="6145" max="6145" width="10" customWidth="1"/>
    <col min="6146" max="6146" width="15" customWidth="1"/>
    <col min="6147" max="6147" width="30" customWidth="1"/>
    <col min="6148" max="6148" width="10" customWidth="1"/>
    <col min="6149" max="6150" width="7" customWidth="1"/>
    <col min="6151" max="6151" width="8" customWidth="1"/>
    <col min="6152" max="6155" width="7" customWidth="1"/>
    <col min="6156" max="6156" width="5" customWidth="1"/>
    <col min="6157" max="6158" width="7" customWidth="1"/>
    <col min="6401" max="6401" width="10" customWidth="1"/>
    <col min="6402" max="6402" width="15" customWidth="1"/>
    <col min="6403" max="6403" width="30" customWidth="1"/>
    <col min="6404" max="6404" width="10" customWidth="1"/>
    <col min="6405" max="6406" width="7" customWidth="1"/>
    <col min="6407" max="6407" width="8" customWidth="1"/>
    <col min="6408" max="6411" width="7" customWidth="1"/>
    <col min="6412" max="6412" width="5" customWidth="1"/>
    <col min="6413" max="6414" width="7" customWidth="1"/>
    <col min="6657" max="6657" width="10" customWidth="1"/>
    <col min="6658" max="6658" width="15" customWidth="1"/>
    <col min="6659" max="6659" width="30" customWidth="1"/>
    <col min="6660" max="6660" width="10" customWidth="1"/>
    <col min="6661" max="6662" width="7" customWidth="1"/>
    <col min="6663" max="6663" width="8" customWidth="1"/>
    <col min="6664" max="6667" width="7" customWidth="1"/>
    <col min="6668" max="6668" width="5" customWidth="1"/>
    <col min="6669" max="6670" width="7" customWidth="1"/>
    <col min="6913" max="6913" width="10" customWidth="1"/>
    <col min="6914" max="6914" width="15" customWidth="1"/>
    <col min="6915" max="6915" width="30" customWidth="1"/>
    <col min="6916" max="6916" width="10" customWidth="1"/>
    <col min="6917" max="6918" width="7" customWidth="1"/>
    <col min="6919" max="6919" width="8" customWidth="1"/>
    <col min="6920" max="6923" width="7" customWidth="1"/>
    <col min="6924" max="6924" width="5" customWidth="1"/>
    <col min="6925" max="6926" width="7" customWidth="1"/>
    <col min="7169" max="7169" width="10" customWidth="1"/>
    <col min="7170" max="7170" width="15" customWidth="1"/>
    <col min="7171" max="7171" width="30" customWidth="1"/>
    <col min="7172" max="7172" width="10" customWidth="1"/>
    <col min="7173" max="7174" width="7" customWidth="1"/>
    <col min="7175" max="7175" width="8" customWidth="1"/>
    <col min="7176" max="7179" width="7" customWidth="1"/>
    <col min="7180" max="7180" width="5" customWidth="1"/>
    <col min="7181" max="7182" width="7" customWidth="1"/>
    <col min="7425" max="7425" width="10" customWidth="1"/>
    <col min="7426" max="7426" width="15" customWidth="1"/>
    <col min="7427" max="7427" width="30" customWidth="1"/>
    <col min="7428" max="7428" width="10" customWidth="1"/>
    <col min="7429" max="7430" width="7" customWidth="1"/>
    <col min="7431" max="7431" width="8" customWidth="1"/>
    <col min="7432" max="7435" width="7" customWidth="1"/>
    <col min="7436" max="7436" width="5" customWidth="1"/>
    <col min="7437" max="7438" width="7" customWidth="1"/>
    <col min="7681" max="7681" width="10" customWidth="1"/>
    <col min="7682" max="7682" width="15" customWidth="1"/>
    <col min="7683" max="7683" width="30" customWidth="1"/>
    <col min="7684" max="7684" width="10" customWidth="1"/>
    <col min="7685" max="7686" width="7" customWidth="1"/>
    <col min="7687" max="7687" width="8" customWidth="1"/>
    <col min="7688" max="7691" width="7" customWidth="1"/>
    <col min="7692" max="7692" width="5" customWidth="1"/>
    <col min="7693" max="7694" width="7" customWidth="1"/>
    <col min="7937" max="7937" width="10" customWidth="1"/>
    <col min="7938" max="7938" width="15" customWidth="1"/>
    <col min="7939" max="7939" width="30" customWidth="1"/>
    <col min="7940" max="7940" width="10" customWidth="1"/>
    <col min="7941" max="7942" width="7" customWidth="1"/>
    <col min="7943" max="7943" width="8" customWidth="1"/>
    <col min="7944" max="7947" width="7" customWidth="1"/>
    <col min="7948" max="7948" width="5" customWidth="1"/>
    <col min="7949" max="7950" width="7" customWidth="1"/>
    <col min="8193" max="8193" width="10" customWidth="1"/>
    <col min="8194" max="8194" width="15" customWidth="1"/>
    <col min="8195" max="8195" width="30" customWidth="1"/>
    <col min="8196" max="8196" width="10" customWidth="1"/>
    <col min="8197" max="8198" width="7" customWidth="1"/>
    <col min="8199" max="8199" width="8" customWidth="1"/>
    <col min="8200" max="8203" width="7" customWidth="1"/>
    <col min="8204" max="8204" width="5" customWidth="1"/>
    <col min="8205" max="8206" width="7" customWidth="1"/>
    <col min="8449" max="8449" width="10" customWidth="1"/>
    <col min="8450" max="8450" width="15" customWidth="1"/>
    <col min="8451" max="8451" width="30" customWidth="1"/>
    <col min="8452" max="8452" width="10" customWidth="1"/>
    <col min="8453" max="8454" width="7" customWidth="1"/>
    <col min="8455" max="8455" width="8" customWidth="1"/>
    <col min="8456" max="8459" width="7" customWidth="1"/>
    <col min="8460" max="8460" width="5" customWidth="1"/>
    <col min="8461" max="8462" width="7" customWidth="1"/>
    <col min="8705" max="8705" width="10" customWidth="1"/>
    <col min="8706" max="8706" width="15" customWidth="1"/>
    <col min="8707" max="8707" width="30" customWidth="1"/>
    <col min="8708" max="8708" width="10" customWidth="1"/>
    <col min="8709" max="8710" width="7" customWidth="1"/>
    <col min="8711" max="8711" width="8" customWidth="1"/>
    <col min="8712" max="8715" width="7" customWidth="1"/>
    <col min="8716" max="8716" width="5" customWidth="1"/>
    <col min="8717" max="8718" width="7" customWidth="1"/>
    <col min="8961" max="8961" width="10" customWidth="1"/>
    <col min="8962" max="8962" width="15" customWidth="1"/>
    <col min="8963" max="8963" width="30" customWidth="1"/>
    <col min="8964" max="8964" width="10" customWidth="1"/>
    <col min="8965" max="8966" width="7" customWidth="1"/>
    <col min="8967" max="8967" width="8" customWidth="1"/>
    <col min="8968" max="8971" width="7" customWidth="1"/>
    <col min="8972" max="8972" width="5" customWidth="1"/>
    <col min="8973" max="8974" width="7" customWidth="1"/>
    <col min="9217" max="9217" width="10" customWidth="1"/>
    <col min="9218" max="9218" width="15" customWidth="1"/>
    <col min="9219" max="9219" width="30" customWidth="1"/>
    <col min="9220" max="9220" width="10" customWidth="1"/>
    <col min="9221" max="9222" width="7" customWidth="1"/>
    <col min="9223" max="9223" width="8" customWidth="1"/>
    <col min="9224" max="9227" width="7" customWidth="1"/>
    <col min="9228" max="9228" width="5" customWidth="1"/>
    <col min="9229" max="9230" width="7" customWidth="1"/>
    <col min="9473" max="9473" width="10" customWidth="1"/>
    <col min="9474" max="9474" width="15" customWidth="1"/>
    <col min="9475" max="9475" width="30" customWidth="1"/>
    <col min="9476" max="9476" width="10" customWidth="1"/>
    <col min="9477" max="9478" width="7" customWidth="1"/>
    <col min="9479" max="9479" width="8" customWidth="1"/>
    <col min="9480" max="9483" width="7" customWidth="1"/>
    <col min="9484" max="9484" width="5" customWidth="1"/>
    <col min="9485" max="9486" width="7" customWidth="1"/>
    <col min="9729" max="9729" width="10" customWidth="1"/>
    <col min="9730" max="9730" width="15" customWidth="1"/>
    <col min="9731" max="9731" width="30" customWidth="1"/>
    <col min="9732" max="9732" width="10" customWidth="1"/>
    <col min="9733" max="9734" width="7" customWidth="1"/>
    <col min="9735" max="9735" width="8" customWidth="1"/>
    <col min="9736" max="9739" width="7" customWidth="1"/>
    <col min="9740" max="9740" width="5" customWidth="1"/>
    <col min="9741" max="9742" width="7" customWidth="1"/>
    <col min="9985" max="9985" width="10" customWidth="1"/>
    <col min="9986" max="9986" width="15" customWidth="1"/>
    <col min="9987" max="9987" width="30" customWidth="1"/>
    <col min="9988" max="9988" width="10" customWidth="1"/>
    <col min="9989" max="9990" width="7" customWidth="1"/>
    <col min="9991" max="9991" width="8" customWidth="1"/>
    <col min="9992" max="9995" width="7" customWidth="1"/>
    <col min="9996" max="9996" width="5" customWidth="1"/>
    <col min="9997" max="9998" width="7" customWidth="1"/>
    <col min="10241" max="10241" width="10" customWidth="1"/>
    <col min="10242" max="10242" width="15" customWidth="1"/>
    <col min="10243" max="10243" width="30" customWidth="1"/>
    <col min="10244" max="10244" width="10" customWidth="1"/>
    <col min="10245" max="10246" width="7" customWidth="1"/>
    <col min="10247" max="10247" width="8" customWidth="1"/>
    <col min="10248" max="10251" width="7" customWidth="1"/>
    <col min="10252" max="10252" width="5" customWidth="1"/>
    <col min="10253" max="10254" width="7" customWidth="1"/>
    <col min="10497" max="10497" width="10" customWidth="1"/>
    <col min="10498" max="10498" width="15" customWidth="1"/>
    <col min="10499" max="10499" width="30" customWidth="1"/>
    <col min="10500" max="10500" width="10" customWidth="1"/>
    <col min="10501" max="10502" width="7" customWidth="1"/>
    <col min="10503" max="10503" width="8" customWidth="1"/>
    <col min="10504" max="10507" width="7" customWidth="1"/>
    <col min="10508" max="10508" width="5" customWidth="1"/>
    <col min="10509" max="10510" width="7" customWidth="1"/>
    <col min="10753" max="10753" width="10" customWidth="1"/>
    <col min="10754" max="10754" width="15" customWidth="1"/>
    <col min="10755" max="10755" width="30" customWidth="1"/>
    <col min="10756" max="10756" width="10" customWidth="1"/>
    <col min="10757" max="10758" width="7" customWidth="1"/>
    <col min="10759" max="10759" width="8" customWidth="1"/>
    <col min="10760" max="10763" width="7" customWidth="1"/>
    <col min="10764" max="10764" width="5" customWidth="1"/>
    <col min="10765" max="10766" width="7" customWidth="1"/>
    <col min="11009" max="11009" width="10" customWidth="1"/>
    <col min="11010" max="11010" width="15" customWidth="1"/>
    <col min="11011" max="11011" width="30" customWidth="1"/>
    <col min="11012" max="11012" width="10" customWidth="1"/>
    <col min="11013" max="11014" width="7" customWidth="1"/>
    <col min="11015" max="11015" width="8" customWidth="1"/>
    <col min="11016" max="11019" width="7" customWidth="1"/>
    <col min="11020" max="11020" width="5" customWidth="1"/>
    <col min="11021" max="11022" width="7" customWidth="1"/>
    <col min="11265" max="11265" width="10" customWidth="1"/>
    <col min="11266" max="11266" width="15" customWidth="1"/>
    <col min="11267" max="11267" width="30" customWidth="1"/>
    <col min="11268" max="11268" width="10" customWidth="1"/>
    <col min="11269" max="11270" width="7" customWidth="1"/>
    <col min="11271" max="11271" width="8" customWidth="1"/>
    <col min="11272" max="11275" width="7" customWidth="1"/>
    <col min="11276" max="11276" width="5" customWidth="1"/>
    <col min="11277" max="11278" width="7" customWidth="1"/>
    <col min="11521" max="11521" width="10" customWidth="1"/>
    <col min="11522" max="11522" width="15" customWidth="1"/>
    <col min="11523" max="11523" width="30" customWidth="1"/>
    <col min="11524" max="11524" width="10" customWidth="1"/>
    <col min="11525" max="11526" width="7" customWidth="1"/>
    <col min="11527" max="11527" width="8" customWidth="1"/>
    <col min="11528" max="11531" width="7" customWidth="1"/>
    <col min="11532" max="11532" width="5" customWidth="1"/>
    <col min="11533" max="11534" width="7" customWidth="1"/>
    <col min="11777" max="11777" width="10" customWidth="1"/>
    <col min="11778" max="11778" width="15" customWidth="1"/>
    <col min="11779" max="11779" width="30" customWidth="1"/>
    <col min="11780" max="11780" width="10" customWidth="1"/>
    <col min="11781" max="11782" width="7" customWidth="1"/>
    <col min="11783" max="11783" width="8" customWidth="1"/>
    <col min="11784" max="11787" width="7" customWidth="1"/>
    <col min="11788" max="11788" width="5" customWidth="1"/>
    <col min="11789" max="11790" width="7" customWidth="1"/>
    <col min="12033" max="12033" width="10" customWidth="1"/>
    <col min="12034" max="12034" width="15" customWidth="1"/>
    <col min="12035" max="12035" width="30" customWidth="1"/>
    <col min="12036" max="12036" width="10" customWidth="1"/>
    <col min="12037" max="12038" width="7" customWidth="1"/>
    <col min="12039" max="12039" width="8" customWidth="1"/>
    <col min="12040" max="12043" width="7" customWidth="1"/>
    <col min="12044" max="12044" width="5" customWidth="1"/>
    <col min="12045" max="12046" width="7" customWidth="1"/>
    <col min="12289" max="12289" width="10" customWidth="1"/>
    <col min="12290" max="12290" width="15" customWidth="1"/>
    <col min="12291" max="12291" width="30" customWidth="1"/>
    <col min="12292" max="12292" width="10" customWidth="1"/>
    <col min="12293" max="12294" width="7" customWidth="1"/>
    <col min="12295" max="12295" width="8" customWidth="1"/>
    <col min="12296" max="12299" width="7" customWidth="1"/>
    <col min="12300" max="12300" width="5" customWidth="1"/>
    <col min="12301" max="12302" width="7" customWidth="1"/>
    <col min="12545" max="12545" width="10" customWidth="1"/>
    <col min="12546" max="12546" width="15" customWidth="1"/>
    <col min="12547" max="12547" width="30" customWidth="1"/>
    <col min="12548" max="12548" width="10" customWidth="1"/>
    <col min="12549" max="12550" width="7" customWidth="1"/>
    <col min="12551" max="12551" width="8" customWidth="1"/>
    <col min="12552" max="12555" width="7" customWidth="1"/>
    <col min="12556" max="12556" width="5" customWidth="1"/>
    <col min="12557" max="12558" width="7" customWidth="1"/>
    <col min="12801" max="12801" width="10" customWidth="1"/>
    <col min="12802" max="12802" width="15" customWidth="1"/>
    <col min="12803" max="12803" width="30" customWidth="1"/>
    <col min="12804" max="12804" width="10" customWidth="1"/>
    <col min="12805" max="12806" width="7" customWidth="1"/>
    <col min="12807" max="12807" width="8" customWidth="1"/>
    <col min="12808" max="12811" width="7" customWidth="1"/>
    <col min="12812" max="12812" width="5" customWidth="1"/>
    <col min="12813" max="12814" width="7" customWidth="1"/>
    <col min="13057" max="13057" width="10" customWidth="1"/>
    <col min="13058" max="13058" width="15" customWidth="1"/>
    <col min="13059" max="13059" width="30" customWidth="1"/>
    <col min="13060" max="13060" width="10" customWidth="1"/>
    <col min="13061" max="13062" width="7" customWidth="1"/>
    <col min="13063" max="13063" width="8" customWidth="1"/>
    <col min="13064" max="13067" width="7" customWidth="1"/>
    <col min="13068" max="13068" width="5" customWidth="1"/>
    <col min="13069" max="13070" width="7" customWidth="1"/>
    <col min="13313" max="13313" width="10" customWidth="1"/>
    <col min="13314" max="13314" width="15" customWidth="1"/>
    <col min="13315" max="13315" width="30" customWidth="1"/>
    <col min="13316" max="13316" width="10" customWidth="1"/>
    <col min="13317" max="13318" width="7" customWidth="1"/>
    <col min="13319" max="13319" width="8" customWidth="1"/>
    <col min="13320" max="13323" width="7" customWidth="1"/>
    <col min="13324" max="13324" width="5" customWidth="1"/>
    <col min="13325" max="13326" width="7" customWidth="1"/>
    <col min="13569" max="13569" width="10" customWidth="1"/>
    <col min="13570" max="13570" width="15" customWidth="1"/>
    <col min="13571" max="13571" width="30" customWidth="1"/>
    <col min="13572" max="13572" width="10" customWidth="1"/>
    <col min="13573" max="13574" width="7" customWidth="1"/>
    <col min="13575" max="13575" width="8" customWidth="1"/>
    <col min="13576" max="13579" width="7" customWidth="1"/>
    <col min="13580" max="13580" width="5" customWidth="1"/>
    <col min="13581" max="13582" width="7" customWidth="1"/>
    <col min="13825" max="13825" width="10" customWidth="1"/>
    <col min="13826" max="13826" width="15" customWidth="1"/>
    <col min="13827" max="13827" width="30" customWidth="1"/>
    <col min="13828" max="13828" width="10" customWidth="1"/>
    <col min="13829" max="13830" width="7" customWidth="1"/>
    <col min="13831" max="13831" width="8" customWidth="1"/>
    <col min="13832" max="13835" width="7" customWidth="1"/>
    <col min="13836" max="13836" width="5" customWidth="1"/>
    <col min="13837" max="13838" width="7" customWidth="1"/>
    <col min="14081" max="14081" width="10" customWidth="1"/>
    <col min="14082" max="14082" width="15" customWidth="1"/>
    <col min="14083" max="14083" width="30" customWidth="1"/>
    <col min="14084" max="14084" width="10" customWidth="1"/>
    <col min="14085" max="14086" width="7" customWidth="1"/>
    <col min="14087" max="14087" width="8" customWidth="1"/>
    <col min="14088" max="14091" width="7" customWidth="1"/>
    <col min="14092" max="14092" width="5" customWidth="1"/>
    <col min="14093" max="14094" width="7" customWidth="1"/>
    <col min="14337" max="14337" width="10" customWidth="1"/>
    <col min="14338" max="14338" width="15" customWidth="1"/>
    <col min="14339" max="14339" width="30" customWidth="1"/>
    <col min="14340" max="14340" width="10" customWidth="1"/>
    <col min="14341" max="14342" width="7" customWidth="1"/>
    <col min="14343" max="14343" width="8" customWidth="1"/>
    <col min="14344" max="14347" width="7" customWidth="1"/>
    <col min="14348" max="14348" width="5" customWidth="1"/>
    <col min="14349" max="14350" width="7" customWidth="1"/>
    <col min="14593" max="14593" width="10" customWidth="1"/>
    <col min="14594" max="14594" width="15" customWidth="1"/>
    <col min="14595" max="14595" width="30" customWidth="1"/>
    <col min="14596" max="14596" width="10" customWidth="1"/>
    <col min="14597" max="14598" width="7" customWidth="1"/>
    <col min="14599" max="14599" width="8" customWidth="1"/>
    <col min="14600" max="14603" width="7" customWidth="1"/>
    <col min="14604" max="14604" width="5" customWidth="1"/>
    <col min="14605" max="14606" width="7" customWidth="1"/>
    <col min="14849" max="14849" width="10" customWidth="1"/>
    <col min="14850" max="14850" width="15" customWidth="1"/>
    <col min="14851" max="14851" width="30" customWidth="1"/>
    <col min="14852" max="14852" width="10" customWidth="1"/>
    <col min="14853" max="14854" width="7" customWidth="1"/>
    <col min="14855" max="14855" width="8" customWidth="1"/>
    <col min="14856" max="14859" width="7" customWidth="1"/>
    <col min="14860" max="14860" width="5" customWidth="1"/>
    <col min="14861" max="14862" width="7" customWidth="1"/>
    <col min="15105" max="15105" width="10" customWidth="1"/>
    <col min="15106" max="15106" width="15" customWidth="1"/>
    <col min="15107" max="15107" width="30" customWidth="1"/>
    <col min="15108" max="15108" width="10" customWidth="1"/>
    <col min="15109" max="15110" width="7" customWidth="1"/>
    <col min="15111" max="15111" width="8" customWidth="1"/>
    <col min="15112" max="15115" width="7" customWidth="1"/>
    <col min="15116" max="15116" width="5" customWidth="1"/>
    <col min="15117" max="15118" width="7" customWidth="1"/>
    <col min="15361" max="15361" width="10" customWidth="1"/>
    <col min="15362" max="15362" width="15" customWidth="1"/>
    <col min="15363" max="15363" width="30" customWidth="1"/>
    <col min="15364" max="15364" width="10" customWidth="1"/>
    <col min="15365" max="15366" width="7" customWidth="1"/>
    <col min="15367" max="15367" width="8" customWidth="1"/>
    <col min="15368" max="15371" width="7" customWidth="1"/>
    <col min="15372" max="15372" width="5" customWidth="1"/>
    <col min="15373" max="15374" width="7" customWidth="1"/>
    <col min="15617" max="15617" width="10" customWidth="1"/>
    <col min="15618" max="15618" width="15" customWidth="1"/>
    <col min="15619" max="15619" width="30" customWidth="1"/>
    <col min="15620" max="15620" width="10" customWidth="1"/>
    <col min="15621" max="15622" width="7" customWidth="1"/>
    <col min="15623" max="15623" width="8" customWidth="1"/>
    <col min="15624" max="15627" width="7" customWidth="1"/>
    <col min="15628" max="15628" width="5" customWidth="1"/>
    <col min="15629" max="15630" width="7" customWidth="1"/>
    <col min="15873" max="15873" width="10" customWidth="1"/>
    <col min="15874" max="15874" width="15" customWidth="1"/>
    <col min="15875" max="15875" width="30" customWidth="1"/>
    <col min="15876" max="15876" width="10" customWidth="1"/>
    <col min="15877" max="15878" width="7" customWidth="1"/>
    <col min="15879" max="15879" width="8" customWidth="1"/>
    <col min="15880" max="15883" width="7" customWidth="1"/>
    <col min="15884" max="15884" width="5" customWidth="1"/>
    <col min="15885" max="15886" width="7" customWidth="1"/>
    <col min="16129" max="16129" width="10" customWidth="1"/>
    <col min="16130" max="16130" width="15" customWidth="1"/>
    <col min="16131" max="16131" width="30" customWidth="1"/>
    <col min="16132" max="16132" width="10" customWidth="1"/>
    <col min="16133" max="16134" width="7" customWidth="1"/>
    <col min="16135" max="16135" width="8" customWidth="1"/>
    <col min="16136" max="16139" width="7" customWidth="1"/>
    <col min="16140" max="16140" width="5" customWidth="1"/>
    <col min="16141" max="16142" width="7" customWidth="1"/>
  </cols>
  <sheetData>
    <row r="1" spans="1:14" x14ac:dyDescent="0.3">
      <c r="H1" s="21" t="s">
        <v>0</v>
      </c>
      <c r="I1" s="21"/>
      <c r="J1" s="21"/>
      <c r="K1" s="21"/>
      <c r="L1" s="21"/>
      <c r="M1" s="21"/>
      <c r="N1" s="21"/>
    </row>
    <row r="2" spans="1:14" ht="18" x14ac:dyDescent="0.3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5" spans="1:14" x14ac:dyDescent="0.3">
      <c r="A5" s="13" t="s">
        <v>2</v>
      </c>
      <c r="B5" s="14"/>
      <c r="C5" s="13" t="s">
        <v>3</v>
      </c>
      <c r="D5" s="14"/>
      <c r="E5" s="14"/>
      <c r="I5" s="13" t="s">
        <v>4</v>
      </c>
      <c r="J5" s="14"/>
      <c r="K5" s="13" t="s">
        <v>5</v>
      </c>
      <c r="L5" s="14"/>
      <c r="M5" s="14"/>
      <c r="N5" s="14"/>
    </row>
    <row r="6" spans="1:14" x14ac:dyDescent="0.3">
      <c r="A6" s="13" t="s">
        <v>6</v>
      </c>
      <c r="B6" s="14"/>
      <c r="C6" s="13" t="s">
        <v>7</v>
      </c>
      <c r="D6" s="14"/>
      <c r="E6" s="14"/>
      <c r="I6" s="13" t="s">
        <v>8</v>
      </c>
      <c r="J6" s="14"/>
      <c r="K6" s="13" t="s">
        <v>9</v>
      </c>
      <c r="L6" s="14"/>
      <c r="M6" s="14"/>
      <c r="N6" s="14"/>
    </row>
    <row r="7" spans="1:14" x14ac:dyDescent="0.3">
      <c r="A7" s="13" t="s">
        <v>10</v>
      </c>
      <c r="B7" s="14"/>
      <c r="C7" s="13" t="s">
        <v>11</v>
      </c>
      <c r="D7" s="14"/>
      <c r="E7" s="14"/>
      <c r="I7" s="13" t="s">
        <v>12</v>
      </c>
      <c r="J7" s="14"/>
      <c r="K7" s="13" t="s">
        <v>103</v>
      </c>
      <c r="L7" s="14"/>
      <c r="M7" s="14"/>
      <c r="N7" s="14"/>
    </row>
    <row r="8" spans="1:14" x14ac:dyDescent="0.3">
      <c r="A8" s="13" t="s">
        <v>10</v>
      </c>
      <c r="B8" s="14"/>
      <c r="C8" s="13" t="s">
        <v>13</v>
      </c>
      <c r="D8" s="14"/>
      <c r="E8" s="14"/>
    </row>
    <row r="9" spans="1:14" x14ac:dyDescent="0.3">
      <c r="A9" s="2" t="s">
        <v>14</v>
      </c>
      <c r="B9" s="2" t="s">
        <v>15</v>
      </c>
      <c r="C9" s="2" t="s">
        <v>16</v>
      </c>
      <c r="D9" s="15" t="s">
        <v>17</v>
      </c>
      <c r="E9" s="16"/>
      <c r="F9" s="16"/>
      <c r="G9" s="16"/>
      <c r="H9" s="16"/>
      <c r="I9" s="16"/>
      <c r="J9" s="16"/>
      <c r="K9" s="16"/>
      <c r="L9" s="12"/>
      <c r="M9" s="16"/>
      <c r="N9" s="12"/>
    </row>
    <row r="10" spans="1:14" ht="41.4" x14ac:dyDescent="0.3">
      <c r="A10" s="3"/>
      <c r="C10" s="2" t="s">
        <v>18</v>
      </c>
      <c r="D10" s="2" t="s">
        <v>19</v>
      </c>
      <c r="E10" s="2" t="s">
        <v>20</v>
      </c>
      <c r="G10" s="2" t="s">
        <v>21</v>
      </c>
      <c r="H10" s="2" t="s">
        <v>22</v>
      </c>
      <c r="I10" s="2" t="s">
        <v>23</v>
      </c>
      <c r="J10" s="2" t="s">
        <v>24</v>
      </c>
      <c r="K10" s="2" t="s">
        <v>25</v>
      </c>
      <c r="L10" s="2" t="s">
        <v>26</v>
      </c>
      <c r="M10" s="2" t="s">
        <v>27</v>
      </c>
      <c r="N10" s="2" t="s">
        <v>28</v>
      </c>
    </row>
    <row r="11" spans="1:14" x14ac:dyDescent="0.3">
      <c r="A11" s="4"/>
      <c r="B11" s="5"/>
      <c r="C11" s="6">
        <f>SUM(D11:K11)</f>
        <v>100</v>
      </c>
      <c r="D11" s="6">
        <v>20</v>
      </c>
      <c r="E11" s="6">
        <v>10</v>
      </c>
      <c r="F11" s="22"/>
      <c r="G11" s="6">
        <v>5</v>
      </c>
      <c r="H11" s="6">
        <v>0</v>
      </c>
      <c r="I11" s="6">
        <v>0</v>
      </c>
      <c r="J11" s="6">
        <v>30</v>
      </c>
      <c r="K11" s="6">
        <v>35</v>
      </c>
      <c r="L11" s="17"/>
      <c r="M11" s="18"/>
      <c r="N11" s="19"/>
    </row>
    <row r="12" spans="1:14" x14ac:dyDescent="0.3">
      <c r="A12" s="7">
        <v>1</v>
      </c>
      <c r="B12" s="7" t="s">
        <v>29</v>
      </c>
      <c r="C12" s="7" t="s">
        <v>30</v>
      </c>
      <c r="D12" s="10">
        <v>61.5</v>
      </c>
      <c r="E12" s="10">
        <v>58.333333333333336</v>
      </c>
      <c r="F12" s="7"/>
      <c r="G12" s="7">
        <v>71.430000000000007</v>
      </c>
      <c r="H12" s="7">
        <v>0</v>
      </c>
      <c r="I12" s="7">
        <v>0</v>
      </c>
      <c r="J12" s="10">
        <v>72</v>
      </c>
      <c r="K12" s="7">
        <v>0</v>
      </c>
      <c r="L12" s="7">
        <f>D11/100*D12+E11/100*E12+G11/100*G12+H11/100*H12+I11/100*I12+J11/100*J12+K11/100*K12</f>
        <v>43.304833333333335</v>
      </c>
      <c r="M12" s="7" t="str">
        <f>VLOOKUP(L12,A38:B49,2)</f>
        <v>D</v>
      </c>
      <c r="N12" s="7" t="str">
        <f>VLOOKUP(L12,E38:F49,2)</f>
        <v>B-</v>
      </c>
    </row>
    <row r="13" spans="1:14" x14ac:dyDescent="0.3">
      <c r="A13" s="7">
        <v>2</v>
      </c>
      <c r="B13" s="7" t="s">
        <v>104</v>
      </c>
      <c r="C13" s="7" t="s">
        <v>105</v>
      </c>
      <c r="D13" s="10">
        <v>48.75</v>
      </c>
      <c r="E13" s="10">
        <v>28.333333333333332</v>
      </c>
      <c r="F13" s="7"/>
      <c r="G13" s="7">
        <v>57.14</v>
      </c>
      <c r="H13" s="7">
        <v>0</v>
      </c>
      <c r="I13" s="7">
        <v>0</v>
      </c>
      <c r="J13" s="10">
        <v>48</v>
      </c>
      <c r="K13" s="7">
        <v>0</v>
      </c>
      <c r="L13" s="7">
        <f>D11/100*D13+E11/100*E13+G11/100*G13+H11/100*H13+I11/100*I13+J11/100*J13+K11/100*K13</f>
        <v>29.840333333333334</v>
      </c>
      <c r="M13" s="7" t="str">
        <f>VLOOKUP(L13,A38:B49,2)</f>
        <v>E</v>
      </c>
      <c r="N13" s="7" t="str">
        <f>VLOOKUP(L13,E38:F49,2)</f>
        <v>D</v>
      </c>
    </row>
    <row r="14" spans="1:14" x14ac:dyDescent="0.3">
      <c r="A14" s="7">
        <v>3</v>
      </c>
      <c r="B14" s="7" t="s">
        <v>31</v>
      </c>
      <c r="C14" s="7" t="s">
        <v>32</v>
      </c>
      <c r="D14" s="10">
        <v>69.25</v>
      </c>
      <c r="E14" s="10">
        <v>76.666666666666671</v>
      </c>
      <c r="F14" s="7"/>
      <c r="G14" s="7">
        <v>85.71</v>
      </c>
      <c r="H14" s="7">
        <v>0</v>
      </c>
      <c r="I14" s="7">
        <v>0</v>
      </c>
      <c r="J14" s="10">
        <v>68</v>
      </c>
      <c r="K14" s="7">
        <v>0</v>
      </c>
      <c r="L14" s="7">
        <f>D11/100*D14+E11/100*E14+G11/100*G14+H11/100*H14+I11/100*I14+J11/100*J14+K11/100*K14</f>
        <v>46.20216666666667</v>
      </c>
      <c r="M14" s="7" t="str">
        <f>VLOOKUP(L14,A38:B49,2)</f>
        <v>D+</v>
      </c>
      <c r="N14" s="7" t="str">
        <f>VLOOKUP(L14,E38:F49,2)</f>
        <v>B</v>
      </c>
    </row>
    <row r="15" spans="1:14" x14ac:dyDescent="0.3">
      <c r="A15" s="7">
        <v>4</v>
      </c>
      <c r="B15" s="7" t="s">
        <v>33</v>
      </c>
      <c r="C15" s="7" t="s">
        <v>34</v>
      </c>
      <c r="D15" s="10">
        <v>75.25</v>
      </c>
      <c r="E15" s="10">
        <v>45</v>
      </c>
      <c r="F15" s="7"/>
      <c r="G15" s="7">
        <v>57.14</v>
      </c>
      <c r="H15" s="7">
        <v>0</v>
      </c>
      <c r="I15" s="7">
        <v>0</v>
      </c>
      <c r="J15" s="10">
        <v>58</v>
      </c>
      <c r="K15" s="7">
        <v>0</v>
      </c>
      <c r="L15" s="7">
        <f>D11/100*D15+E11/100*E15+G11/100*G15+H11/100*H15+I11/100*I15+J11/100*J15+K11/100*K15</f>
        <v>39.807000000000002</v>
      </c>
      <c r="M15" s="7" t="str">
        <f>VLOOKUP(L15,A38:B49,2)</f>
        <v>E</v>
      </c>
      <c r="N15" s="7" t="str">
        <f>VLOOKUP(L15,E38:F49,2)</f>
        <v>C+</v>
      </c>
    </row>
    <row r="16" spans="1:14" x14ac:dyDescent="0.3">
      <c r="A16" s="7">
        <v>5</v>
      </c>
      <c r="B16" s="7" t="s">
        <v>35</v>
      </c>
      <c r="C16" s="7" t="s">
        <v>36</v>
      </c>
      <c r="D16" s="10">
        <v>61.5</v>
      </c>
      <c r="E16" s="10">
        <v>16.666666666666668</v>
      </c>
      <c r="F16" s="7"/>
      <c r="G16" s="7">
        <v>57.14</v>
      </c>
      <c r="H16" s="7">
        <v>0</v>
      </c>
      <c r="I16" s="7">
        <v>0</v>
      </c>
      <c r="J16" s="10">
        <v>0</v>
      </c>
      <c r="K16" s="7">
        <v>0</v>
      </c>
      <c r="L16" s="7">
        <f>D11/100*D16+E11/100*E16+G11/100*G16+H11/100*H16+I11/100*I16+J11/100*J16+K11/100*K16</f>
        <v>16.823666666666668</v>
      </c>
      <c r="M16" s="7" t="str">
        <f>VLOOKUP(L16,A38:B49,2)</f>
        <v>E</v>
      </c>
      <c r="N16" s="7" t="str">
        <f>VLOOKUP(L16,E38:F49,2)</f>
        <v>E</v>
      </c>
    </row>
    <row r="17" spans="1:14" x14ac:dyDescent="0.3">
      <c r="A17" s="7">
        <v>6</v>
      </c>
      <c r="B17" s="7" t="s">
        <v>37</v>
      </c>
      <c r="C17" s="7" t="s">
        <v>38</v>
      </c>
      <c r="D17" s="10">
        <v>68.75</v>
      </c>
      <c r="E17" s="10">
        <v>41.666666666666664</v>
      </c>
      <c r="F17" s="7"/>
      <c r="G17" s="7">
        <v>85.71</v>
      </c>
      <c r="H17" s="7">
        <v>0</v>
      </c>
      <c r="I17" s="7">
        <v>0</v>
      </c>
      <c r="J17" s="10">
        <v>66</v>
      </c>
      <c r="K17" s="7">
        <v>0</v>
      </c>
      <c r="L17" s="7">
        <f>D11/100*D17+E11/100*E17+G11/100*G17+H11/100*H17+I11/100*I17+J11/100*J17+K11/100*K17</f>
        <v>42.002166666666668</v>
      </c>
      <c r="M17" s="7" t="str">
        <f>VLOOKUP(L17,A38:B49,2)</f>
        <v>D</v>
      </c>
      <c r="N17" s="7" t="str">
        <f>VLOOKUP(L17,E38:F49,2)</f>
        <v>C+</v>
      </c>
    </row>
    <row r="18" spans="1:14" x14ac:dyDescent="0.3">
      <c r="A18" s="7">
        <v>7</v>
      </c>
      <c r="B18" s="7" t="s">
        <v>39</v>
      </c>
      <c r="C18" s="7" t="s">
        <v>40</v>
      </c>
      <c r="D18" s="10">
        <v>0</v>
      </c>
      <c r="E18" s="10">
        <v>0</v>
      </c>
      <c r="F18" s="7"/>
      <c r="G18" s="7">
        <v>0</v>
      </c>
      <c r="H18" s="7">
        <v>0</v>
      </c>
      <c r="I18" s="7">
        <v>0</v>
      </c>
      <c r="J18" s="10">
        <v>0</v>
      </c>
      <c r="K18" s="7">
        <v>0</v>
      </c>
      <c r="L18" s="7">
        <f>D11/100*D18+E11/100*E18+G11/100*G18+H11/100*H18+I11/100*I18+J11/100*J18+K11/100*K18</f>
        <v>0</v>
      </c>
      <c r="M18" s="7" t="str">
        <f>VLOOKUP(L18,A38:B49,2)</f>
        <v>E</v>
      </c>
      <c r="N18" s="7" t="str">
        <f>VLOOKUP(L18,E38:F49,2)</f>
        <v>E</v>
      </c>
    </row>
    <row r="19" spans="1:14" x14ac:dyDescent="0.3">
      <c r="A19" s="7">
        <v>8</v>
      </c>
      <c r="B19" s="7" t="s">
        <v>41</v>
      </c>
      <c r="C19" s="7" t="s">
        <v>42</v>
      </c>
      <c r="D19" s="10">
        <v>66.25</v>
      </c>
      <c r="E19" s="10">
        <v>76.666666666666671</v>
      </c>
      <c r="F19" s="7"/>
      <c r="G19" s="7">
        <v>100</v>
      </c>
      <c r="H19" s="7">
        <v>0</v>
      </c>
      <c r="I19" s="7">
        <v>0</v>
      </c>
      <c r="J19" s="10">
        <v>76</v>
      </c>
      <c r="K19" s="7">
        <v>0</v>
      </c>
      <c r="L19" s="7">
        <f>D11/100*D19+E11/100*E19+G11/100*G19+H11/100*H19+I11/100*I19+J11/100*J19+K11/100*K19</f>
        <v>48.716666666666669</v>
      </c>
      <c r="M19" s="7" t="str">
        <f>VLOOKUP(L19,A38:B49,2)</f>
        <v>D+</v>
      </c>
      <c r="N19" s="7" t="str">
        <f>VLOOKUP(L19,E38:F49,2)</f>
        <v>B</v>
      </c>
    </row>
    <row r="20" spans="1:14" x14ac:dyDescent="0.3">
      <c r="A20" s="7">
        <v>9</v>
      </c>
      <c r="B20" s="7" t="s">
        <v>43</v>
      </c>
      <c r="C20" s="7" t="s">
        <v>44</v>
      </c>
      <c r="D20" s="10">
        <v>56.5</v>
      </c>
      <c r="E20" s="10">
        <v>58.333333333333336</v>
      </c>
      <c r="F20" s="7"/>
      <c r="G20" s="7">
        <v>85.71</v>
      </c>
      <c r="H20" s="7">
        <v>0</v>
      </c>
      <c r="I20" s="7">
        <v>0</v>
      </c>
      <c r="J20" s="10">
        <v>70</v>
      </c>
      <c r="K20" s="7">
        <v>0</v>
      </c>
      <c r="L20" s="7">
        <f>D11/100*D20+E11/100*E20+G11/100*G20+H11/100*H20+I11/100*I20+J11/100*J20+K11/100*K20</f>
        <v>42.418833333333332</v>
      </c>
      <c r="M20" s="7" t="str">
        <f>VLOOKUP(L20,A38:B49,2)</f>
        <v>D</v>
      </c>
      <c r="N20" s="7" t="str">
        <f>VLOOKUP(L20,E38:F49,2)</f>
        <v>B-</v>
      </c>
    </row>
    <row r="21" spans="1:14" x14ac:dyDescent="0.3">
      <c r="A21" s="7">
        <v>10</v>
      </c>
      <c r="B21" s="7" t="s">
        <v>45</v>
      </c>
      <c r="C21" s="7" t="s">
        <v>46</v>
      </c>
      <c r="D21" s="10">
        <v>71.5</v>
      </c>
      <c r="E21" s="10">
        <v>56.666666666666664</v>
      </c>
      <c r="F21" s="7"/>
      <c r="G21" s="7">
        <v>85.71</v>
      </c>
      <c r="H21" s="7">
        <v>0</v>
      </c>
      <c r="I21" s="7">
        <v>0</v>
      </c>
      <c r="J21" s="10">
        <v>56</v>
      </c>
      <c r="K21" s="7">
        <v>0</v>
      </c>
      <c r="L21" s="7">
        <f>D11/100*D21+E11/100*E21+G11/100*G21+H11/100*H21+I11/100*I21+J11/100*J21+K11/100*K21</f>
        <v>41.052166666666665</v>
      </c>
      <c r="M21" s="7" t="str">
        <f>VLOOKUP(L21,A38:B49,2)</f>
        <v>D</v>
      </c>
      <c r="N21" s="7" t="str">
        <f>VLOOKUP(L21,E38:F49,2)</f>
        <v>C+</v>
      </c>
    </row>
    <row r="22" spans="1:14" x14ac:dyDescent="0.3">
      <c r="A22" s="7">
        <v>11</v>
      </c>
      <c r="B22" s="7" t="s">
        <v>47</v>
      </c>
      <c r="C22" s="7" t="s">
        <v>48</v>
      </c>
      <c r="D22" s="10">
        <v>54.75</v>
      </c>
      <c r="E22" s="10">
        <v>28.333333333333332</v>
      </c>
      <c r="F22" s="7"/>
      <c r="G22" s="7">
        <v>71.430000000000007</v>
      </c>
      <c r="H22" s="7">
        <v>0</v>
      </c>
      <c r="I22" s="7">
        <v>0</v>
      </c>
      <c r="J22" s="10">
        <v>68</v>
      </c>
      <c r="K22" s="7">
        <v>0</v>
      </c>
      <c r="L22" s="7">
        <f>D11/100*D22+E11/100*E22+G11/100*G22+H11/100*H22+I11/100*I22+J11/100*J22+K11/100*K22</f>
        <v>37.754833333333337</v>
      </c>
      <c r="M22" s="7" t="str">
        <f>VLOOKUP(L22,A38:B49,2)</f>
        <v>E</v>
      </c>
      <c r="N22" s="7" t="str">
        <f>VLOOKUP(L22,E38:F49,2)</f>
        <v>C</v>
      </c>
    </row>
    <row r="23" spans="1:14" x14ac:dyDescent="0.3">
      <c r="A23" s="7">
        <v>12</v>
      </c>
      <c r="B23" s="7" t="s">
        <v>49</v>
      </c>
      <c r="C23" s="7" t="s">
        <v>50</v>
      </c>
      <c r="D23" s="10">
        <v>73</v>
      </c>
      <c r="E23" s="10">
        <v>83.333333333333329</v>
      </c>
      <c r="F23" s="7"/>
      <c r="G23" s="7">
        <v>100</v>
      </c>
      <c r="H23" s="7">
        <v>0</v>
      </c>
      <c r="I23" s="7">
        <v>0</v>
      </c>
      <c r="J23" s="10">
        <v>78</v>
      </c>
      <c r="K23" s="7">
        <v>0</v>
      </c>
      <c r="L23" s="7">
        <f>D11/100*D23+E11/100*E23+G11/100*G23+H11/100*H23+I11/100*I23+J11/100*J23+K11/100*K23</f>
        <v>51.333333333333336</v>
      </c>
      <c r="M23" s="7" t="str">
        <f>VLOOKUP(L23,A38:B49,2)</f>
        <v>C-</v>
      </c>
      <c r="N23" s="7" t="str">
        <f>VLOOKUP(L23,E38:F49,2)</f>
        <v>B+</v>
      </c>
    </row>
    <row r="24" spans="1:14" x14ac:dyDescent="0.3">
      <c r="A24" s="7">
        <v>13</v>
      </c>
      <c r="B24" s="7" t="s">
        <v>51</v>
      </c>
      <c r="C24" s="7" t="s">
        <v>52</v>
      </c>
      <c r="D24" s="10">
        <v>79.5</v>
      </c>
      <c r="E24" s="10">
        <v>76.666666666666671</v>
      </c>
      <c r="F24" s="7"/>
      <c r="G24" s="7">
        <v>100</v>
      </c>
      <c r="H24" s="7">
        <v>0</v>
      </c>
      <c r="I24" s="7">
        <v>0</v>
      </c>
      <c r="J24" s="10">
        <v>66</v>
      </c>
      <c r="K24" s="7">
        <v>0</v>
      </c>
      <c r="L24" s="7">
        <f>D11/100*D24+E11/100*E24+G11/100*G24+H11/100*H24+I11/100*I24+J11/100*J24+K11/100*K24</f>
        <v>48.366666666666674</v>
      </c>
      <c r="M24" s="7" t="str">
        <f>VLOOKUP(L24,A38:B49,2)</f>
        <v>D+</v>
      </c>
      <c r="N24" s="7" t="str">
        <f>VLOOKUP(L24,E38:F49,2)</f>
        <v>B</v>
      </c>
    </row>
    <row r="25" spans="1:14" x14ac:dyDescent="0.3">
      <c r="A25" s="7">
        <v>14</v>
      </c>
      <c r="B25" s="7" t="s">
        <v>53</v>
      </c>
      <c r="C25" s="7" t="s">
        <v>54</v>
      </c>
      <c r="D25" s="10">
        <v>85.5</v>
      </c>
      <c r="E25" s="10">
        <v>41.666666666666664</v>
      </c>
      <c r="F25" s="7"/>
      <c r="G25" s="7">
        <v>85.71</v>
      </c>
      <c r="H25" s="7">
        <v>0</v>
      </c>
      <c r="I25" s="7">
        <v>0</v>
      </c>
      <c r="J25" s="10">
        <v>62</v>
      </c>
      <c r="K25" s="7">
        <v>0</v>
      </c>
      <c r="L25" s="7">
        <f>D11/100*D25+E11/100*E25+G11/100*G25+H11/100*H25+I11/100*I25+J11/100*J25+K11/100*K25</f>
        <v>44.152166666666666</v>
      </c>
      <c r="M25" s="7" t="str">
        <f>VLOOKUP(L25,A38:B49,2)</f>
        <v>D+</v>
      </c>
      <c r="N25" s="7" t="str">
        <f>VLOOKUP(L25,E38:F49,2)</f>
        <v>B-</v>
      </c>
    </row>
    <row r="26" spans="1:14" x14ac:dyDescent="0.3">
      <c r="A26" s="8" t="s">
        <v>55</v>
      </c>
    </row>
    <row r="27" spans="1:14" x14ac:dyDescent="0.3">
      <c r="H27" s="13" t="s">
        <v>56</v>
      </c>
      <c r="I27" s="13"/>
    </row>
    <row r="28" spans="1:14" x14ac:dyDescent="0.3">
      <c r="H28" s="13" t="s">
        <v>57</v>
      </c>
      <c r="I28" s="13"/>
      <c r="J28" s="13"/>
    </row>
    <row r="32" spans="1:14" x14ac:dyDescent="0.3">
      <c r="H32" s="13" t="s">
        <v>106</v>
      </c>
      <c r="I32" s="13"/>
      <c r="J32" s="13"/>
    </row>
    <row r="36" spans="1:14" x14ac:dyDescent="0.3">
      <c r="A36" s="13" t="s">
        <v>58</v>
      </c>
      <c r="B36" s="14"/>
      <c r="L36" s="1" t="s">
        <v>59</v>
      </c>
    </row>
    <row r="37" spans="1:14" x14ac:dyDescent="0.3">
      <c r="A37" s="13" t="s">
        <v>60</v>
      </c>
      <c r="B37" s="14"/>
      <c r="D37" s="13" t="s">
        <v>61</v>
      </c>
      <c r="E37" s="14"/>
      <c r="H37" s="13" t="s">
        <v>62</v>
      </c>
      <c r="I37" s="14"/>
      <c r="L37" s="13" t="s">
        <v>63</v>
      </c>
      <c r="M37" s="14"/>
      <c r="N37" s="1">
        <f>AVERAGE(L12:L25)</f>
        <v>37.983916666666666</v>
      </c>
    </row>
    <row r="38" spans="1:14" ht="41.4" x14ac:dyDescent="0.3">
      <c r="A38" s="2" t="s">
        <v>64</v>
      </c>
      <c r="B38" s="2" t="s">
        <v>17</v>
      </c>
      <c r="D38" s="11" t="s">
        <v>64</v>
      </c>
      <c r="E38" s="12"/>
      <c r="F38" s="2" t="s">
        <v>17</v>
      </c>
      <c r="H38" s="2" t="s">
        <v>17</v>
      </c>
      <c r="I38" s="2" t="s">
        <v>65</v>
      </c>
      <c r="J38" s="2" t="s">
        <v>66</v>
      </c>
      <c r="L38" s="13" t="s">
        <v>67</v>
      </c>
      <c r="M38" s="14"/>
      <c r="N38" s="1">
        <f>STDEV(L12:L25)</f>
        <v>13.979536100624927</v>
      </c>
    </row>
    <row r="39" spans="1:14" x14ac:dyDescent="0.3">
      <c r="A39" s="7">
        <v>0</v>
      </c>
      <c r="B39" s="7" t="s">
        <v>68</v>
      </c>
      <c r="D39" s="7" t="s">
        <v>69</v>
      </c>
      <c r="E39" s="7">
        <v>0</v>
      </c>
      <c r="F39" s="7" t="s">
        <v>68</v>
      </c>
      <c r="H39" s="7" t="s">
        <v>70</v>
      </c>
      <c r="I39" s="7">
        <f>COUNTIF(M12:M25,H39)</f>
        <v>0</v>
      </c>
      <c r="J39" s="7">
        <f>COUNTIF(N12:N25,H39)</f>
        <v>0</v>
      </c>
    </row>
    <row r="40" spans="1:14" x14ac:dyDescent="0.3">
      <c r="A40" s="7">
        <v>40</v>
      </c>
      <c r="B40" s="7" t="s">
        <v>71</v>
      </c>
      <c r="D40" s="7" t="s">
        <v>72</v>
      </c>
      <c r="E40" s="7">
        <f>N37-(1.5*N38)</f>
        <v>17.014612515729276</v>
      </c>
      <c r="F40" s="7" t="s">
        <v>71</v>
      </c>
      <c r="H40" s="7" t="s">
        <v>73</v>
      </c>
      <c r="I40" s="7">
        <f>COUNTIF(M12:M25,H40)</f>
        <v>0</v>
      </c>
      <c r="J40" s="7">
        <f>COUNTIF(N12:N25,H40)</f>
        <v>0</v>
      </c>
    </row>
    <row r="41" spans="1:14" x14ac:dyDescent="0.3">
      <c r="A41" s="7">
        <v>43.75</v>
      </c>
      <c r="B41" s="7" t="s">
        <v>74</v>
      </c>
      <c r="D41" s="7" t="s">
        <v>75</v>
      </c>
      <c r="E41" s="7">
        <f>N37-(0.5*N38)</f>
        <v>30.994148616354202</v>
      </c>
      <c r="F41" s="7" t="s">
        <v>74</v>
      </c>
      <c r="H41" s="7" t="s">
        <v>76</v>
      </c>
      <c r="I41" s="7">
        <f>COUNTIF(M12:M25,H41)</f>
        <v>0</v>
      </c>
      <c r="J41" s="7">
        <f>COUNTIF(N12:N25,H41)</f>
        <v>1</v>
      </c>
    </row>
    <row r="42" spans="1:14" x14ac:dyDescent="0.3">
      <c r="A42" s="7">
        <v>51.25</v>
      </c>
      <c r="B42" s="7" t="s">
        <v>77</v>
      </c>
      <c r="D42" s="7" t="s">
        <v>78</v>
      </c>
      <c r="E42" s="7">
        <f>N37-(0.3*N38)</f>
        <v>33.790055836479191</v>
      </c>
      <c r="F42" s="7" t="s">
        <v>77</v>
      </c>
      <c r="H42" s="7" t="s">
        <v>79</v>
      </c>
      <c r="I42" s="7">
        <f>COUNTIF(M12:M25,H42)</f>
        <v>0</v>
      </c>
      <c r="J42" s="7">
        <f>COUNTIF(N12:N25,H42)</f>
        <v>3</v>
      </c>
    </row>
    <row r="43" spans="1:14" x14ac:dyDescent="0.3">
      <c r="A43" s="7">
        <v>55</v>
      </c>
      <c r="B43" s="7" t="s">
        <v>80</v>
      </c>
      <c r="D43" s="7" t="s">
        <v>81</v>
      </c>
      <c r="E43" s="7">
        <f>N37-(0.1*N38)</f>
        <v>36.585963056604172</v>
      </c>
      <c r="F43" s="7" t="s">
        <v>80</v>
      </c>
      <c r="H43" s="7" t="s">
        <v>82</v>
      </c>
      <c r="I43" s="7">
        <f>COUNTIF(M12:M25,H43)</f>
        <v>0</v>
      </c>
      <c r="J43" s="7">
        <f>COUNTIF(N12:N25,H43)</f>
        <v>3</v>
      </c>
    </row>
    <row r="44" spans="1:14" x14ac:dyDescent="0.3">
      <c r="A44" s="7">
        <v>57.5</v>
      </c>
      <c r="B44" s="7" t="s">
        <v>83</v>
      </c>
      <c r="D44" s="7" t="s">
        <v>84</v>
      </c>
      <c r="E44" s="7">
        <f>N37+(0.1*N38)</f>
        <v>39.38187027672916</v>
      </c>
      <c r="F44" s="7" t="s">
        <v>83</v>
      </c>
      <c r="H44" s="7" t="s">
        <v>83</v>
      </c>
      <c r="I44" s="7">
        <f>COUNTIF(M12:M25,H44)</f>
        <v>0</v>
      </c>
      <c r="J44" s="7">
        <f>COUNTIF(N12:N25,H44)</f>
        <v>3</v>
      </c>
    </row>
    <row r="45" spans="1:14" x14ac:dyDescent="0.3">
      <c r="A45" s="7">
        <v>62.5</v>
      </c>
      <c r="B45" s="7" t="s">
        <v>82</v>
      </c>
      <c r="D45" s="7" t="s">
        <v>85</v>
      </c>
      <c r="E45" s="7">
        <f>N37+(0.3*N38)</f>
        <v>42.177777496854141</v>
      </c>
      <c r="F45" s="7" t="s">
        <v>82</v>
      </c>
      <c r="H45" s="7" t="s">
        <v>80</v>
      </c>
      <c r="I45" s="7">
        <f>COUNTIF(M12:M25,H45)</f>
        <v>0</v>
      </c>
      <c r="J45" s="7">
        <f>COUNTIF(N12:N25,H45)</f>
        <v>1</v>
      </c>
    </row>
    <row r="46" spans="1:14" x14ac:dyDescent="0.3">
      <c r="A46" s="7">
        <v>65</v>
      </c>
      <c r="B46" s="7" t="s">
        <v>79</v>
      </c>
      <c r="D46" s="7" t="s">
        <v>86</v>
      </c>
      <c r="E46" s="7">
        <f>N37+(0.5*N38)</f>
        <v>44.973684716979129</v>
      </c>
      <c r="F46" s="7" t="s">
        <v>79</v>
      </c>
      <c r="H46" s="7" t="s">
        <v>77</v>
      </c>
      <c r="I46" s="7">
        <f>COUNTIF(M12:M25,H46)</f>
        <v>1</v>
      </c>
      <c r="J46" s="7">
        <f>COUNTIF(N12:N25,H46)</f>
        <v>0</v>
      </c>
    </row>
    <row r="47" spans="1:14" x14ac:dyDescent="0.3">
      <c r="A47" s="7">
        <v>68.75</v>
      </c>
      <c r="B47" s="7" t="s">
        <v>76</v>
      </c>
      <c r="D47" s="7" t="s">
        <v>87</v>
      </c>
      <c r="E47" s="7">
        <f>N37+(0.8*N38)</f>
        <v>49.167545547166611</v>
      </c>
      <c r="F47" s="7" t="s">
        <v>76</v>
      </c>
      <c r="H47" s="7" t="s">
        <v>74</v>
      </c>
      <c r="I47" s="7">
        <f>COUNTIF(M12:M25,H47)</f>
        <v>4</v>
      </c>
      <c r="J47" s="7">
        <f>COUNTIF(N12:N25,H47)</f>
        <v>0</v>
      </c>
    </row>
    <row r="48" spans="1:14" x14ac:dyDescent="0.3">
      <c r="A48" s="7">
        <v>76.25</v>
      </c>
      <c r="B48" s="7" t="s">
        <v>73</v>
      </c>
      <c r="D48" s="7" t="s">
        <v>88</v>
      </c>
      <c r="E48" s="7">
        <f>N37+(1.2*N38)</f>
        <v>54.759359987416573</v>
      </c>
      <c r="F48" s="7" t="s">
        <v>73</v>
      </c>
      <c r="H48" s="7" t="s">
        <v>71</v>
      </c>
      <c r="I48" s="7">
        <f>COUNTIF(M12:M25,H48)</f>
        <v>4</v>
      </c>
      <c r="J48" s="7">
        <f>COUNTIF(N12:N25,H48)</f>
        <v>1</v>
      </c>
    </row>
    <row r="49" spans="1:10" x14ac:dyDescent="0.3">
      <c r="A49" s="7">
        <v>80</v>
      </c>
      <c r="B49" s="7" t="s">
        <v>70</v>
      </c>
      <c r="D49" s="7" t="s">
        <v>89</v>
      </c>
      <c r="E49" s="7">
        <f>N37+(1.5*N38)</f>
        <v>58.953220817604056</v>
      </c>
      <c r="F49" s="7" t="s">
        <v>70</v>
      </c>
      <c r="H49" s="7" t="s">
        <v>68</v>
      </c>
      <c r="I49" s="7">
        <f>COUNTIF(M12:M25,H49)</f>
        <v>5</v>
      </c>
      <c r="J49" s="7">
        <f>COUNTIF(N12:N25,H49)</f>
        <v>2</v>
      </c>
    </row>
    <row r="50" spans="1:10" x14ac:dyDescent="0.3">
      <c r="H50" s="7" t="s">
        <v>90</v>
      </c>
      <c r="I50" s="7">
        <f>SUM(I39:I49)</f>
        <v>14</v>
      </c>
      <c r="J50" s="7">
        <f>SUM(J39:J49)</f>
        <v>14</v>
      </c>
    </row>
    <row r="52" spans="1:10" x14ac:dyDescent="0.3">
      <c r="A52" s="9" t="s">
        <v>91</v>
      </c>
    </row>
    <row r="53" spans="1:10" x14ac:dyDescent="0.3">
      <c r="A53" s="9" t="s">
        <v>92</v>
      </c>
    </row>
    <row r="54" spans="1:10" x14ac:dyDescent="0.3">
      <c r="A54" s="9" t="s">
        <v>93</v>
      </c>
    </row>
    <row r="55" spans="1:10" x14ac:dyDescent="0.3">
      <c r="A55" s="9" t="s">
        <v>94</v>
      </c>
    </row>
    <row r="56" spans="1:10" x14ac:dyDescent="0.3">
      <c r="A56" s="9" t="s">
        <v>95</v>
      </c>
    </row>
    <row r="57" spans="1:10" x14ac:dyDescent="0.3">
      <c r="A57" s="9" t="s">
        <v>96</v>
      </c>
    </row>
    <row r="59" spans="1:10" x14ac:dyDescent="0.3">
      <c r="A59" s="1" t="s">
        <v>97</v>
      </c>
    </row>
    <row r="60" spans="1:10" x14ac:dyDescent="0.3">
      <c r="A60" s="1" t="s">
        <v>98</v>
      </c>
    </row>
    <row r="61" spans="1:10" x14ac:dyDescent="0.3">
      <c r="A61" s="1" t="s">
        <v>99</v>
      </c>
    </row>
    <row r="62" spans="1:10" x14ac:dyDescent="0.3">
      <c r="A62" s="1" t="s">
        <v>100</v>
      </c>
    </row>
    <row r="63" spans="1:10" x14ac:dyDescent="0.3">
      <c r="A63" s="1" t="s">
        <v>101</v>
      </c>
    </row>
    <row r="64" spans="1:10" x14ac:dyDescent="0.3">
      <c r="A64" s="1" t="s">
        <v>102</v>
      </c>
    </row>
  </sheetData>
  <sheetProtection formatCells="0" formatColumns="0" formatRows="0" insertColumns="0" insertRows="0" insertHyperlinks="0" deleteColumns="0" deleteRows="0" sort="0" autoFilter="0" pivotTables="0"/>
  <mergeCells count="28">
    <mergeCell ref="H1:N1"/>
    <mergeCell ref="A2:N2"/>
    <mergeCell ref="A5:B5"/>
    <mergeCell ref="C5:E5"/>
    <mergeCell ref="I5:J5"/>
    <mergeCell ref="K5:N5"/>
    <mergeCell ref="A6:B6"/>
    <mergeCell ref="C6:E6"/>
    <mergeCell ref="I6:J6"/>
    <mergeCell ref="K6:N6"/>
    <mergeCell ref="A7:B7"/>
    <mergeCell ref="C7:E7"/>
    <mergeCell ref="I7:J7"/>
    <mergeCell ref="K7:N7"/>
    <mergeCell ref="D38:E38"/>
    <mergeCell ref="A8:B8"/>
    <mergeCell ref="C8:E8"/>
    <mergeCell ref="D9:N9"/>
    <mergeCell ref="L11:N11"/>
    <mergeCell ref="A37:B37"/>
    <mergeCell ref="L38:M38"/>
    <mergeCell ref="H27:I27"/>
    <mergeCell ref="H28:J28"/>
    <mergeCell ref="H32:J32"/>
    <mergeCell ref="A36:B36"/>
    <mergeCell ref="D37:E37"/>
    <mergeCell ref="H37:I37"/>
    <mergeCell ref="L37:M37"/>
  </mergeCells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Rekap Nilai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Farid Ma'ruf</cp:lastModifiedBy>
  <dcterms:created xsi:type="dcterms:W3CDTF">2024-03-03T10:09:03Z</dcterms:created>
  <dcterms:modified xsi:type="dcterms:W3CDTF">2024-05-11T01:48:08Z</dcterms:modified>
</cp:coreProperties>
</file>